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15" windowWidth="9045" windowHeight="7545" tabRatio="936" activeTab="16"/>
  </bookViews>
  <sheets>
    <sheet name="Inhalt" sheetId="112" r:id="rId1"/>
    <sheet name="Abb. F2-4A" sheetId="105" r:id="rId2"/>
    <sheet name="Tab. F2-1A" sheetId="2" r:id="rId3"/>
    <sheet name="Tab. F2-2A" sheetId="16" r:id="rId4"/>
    <sheet name="Tab. F2-3A" sheetId="91" r:id="rId5"/>
    <sheet name="Tab. F2-4A" sheetId="4" r:id="rId6"/>
    <sheet name="Tab. F2-5A" sheetId="68" r:id="rId7"/>
    <sheet name="Abb. F2-5web" sheetId="93" r:id="rId8"/>
    <sheet name="Abb. F2-6web" sheetId="103" r:id="rId9"/>
    <sheet name="Abb. F2-7web" sheetId="107" r:id="rId10"/>
    <sheet name="Abb. F2-8web" sheetId="106" r:id="rId11"/>
    <sheet name="Abb. F2-9web" sheetId="104" r:id="rId12"/>
    <sheet name="Abb. F2-10web" sheetId="110" r:id="rId13"/>
    <sheet name="Tab. F2-6web" sheetId="67" r:id="rId14"/>
    <sheet name="Tab. F2-7web" sheetId="102" r:id="rId15"/>
    <sheet name="Tab. F2-8web" sheetId="100" r:id="rId16"/>
    <sheet name="Tab. F2-9web" sheetId="52" r:id="rId17"/>
    <sheet name="Tab. F2-10web" sheetId="96" r:id="rId18"/>
    <sheet name="Tab. F2-11web" sheetId="19" r:id="rId19"/>
    <sheet name="Tab. F2-12web" sheetId="99" r:id="rId20"/>
    <sheet name="Tab. F2-13web" sheetId="29" r:id="rId21"/>
    <sheet name="Tab. F2-14web" sheetId="74" r:id="rId22"/>
    <sheet name="Tab. F2-15web" sheetId="41" r:id="rId23"/>
    <sheet name="Tab. F2-16web" sheetId="48" r:id="rId24"/>
    <sheet name="Tab. F2-17web" sheetId="109" r:id="rId25"/>
    <sheet name="Tab. F2-18web" sheetId="97" r:id="rId26"/>
    <sheet name="Tab. F2-19web" sheetId="111" r:id="rId27"/>
    <sheet name="Tab. F2-20web" sheetId="57" r:id="rId28"/>
    <sheet name="Tab. F2-21web" sheetId="55" r:id="rId29"/>
  </sheets>
  <externalReferences>
    <externalReference r:id="rId30"/>
    <externalReference r:id="rId31"/>
    <externalReference r:id="rId32"/>
    <externalReference r:id="rId33"/>
    <externalReference r:id="rId34"/>
    <externalReference r:id="rId35"/>
    <externalReference r:id="rId36"/>
    <externalReference r:id="rId37"/>
  </externalReferences>
  <definedNames>
    <definedName name="__123Graph_A" localSheetId="1"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localSheetId="17" hidden="1">[2]Daten!#REF!</definedName>
    <definedName name="__123Graph_A" localSheetId="19" hidden="1">[2]Daten!#REF!</definedName>
    <definedName name="__123Graph_A" localSheetId="21" hidden="1">[1]Daten!#REF!</definedName>
    <definedName name="__123Graph_A" localSheetId="22" hidden="1">[1]Daten!#REF!</definedName>
    <definedName name="__123Graph_A" localSheetId="24" hidden="1">[1]Daten!#REF!</definedName>
    <definedName name="__123Graph_A" localSheetId="25" hidden="1">[1]Daten!#REF!</definedName>
    <definedName name="__123Graph_A" localSheetId="27" hidden="1">[1]Daten!#REF!</definedName>
    <definedName name="__123Graph_A" localSheetId="4" hidden="1">[1]Daten!#REF!</definedName>
    <definedName name="__123Graph_A" localSheetId="14" hidden="1">[1]Daten!#REF!</definedName>
    <definedName name="__123Graph_A" localSheetId="16" hidden="1">[1]Daten!#REF!</definedName>
    <definedName name="__123Graph_A" hidden="1">[1]Daten!#REF!</definedName>
    <definedName name="__123Graph_AL™SCH1" localSheetId="1" hidden="1">[3]Daten!#REF!</definedName>
    <definedName name="__123Graph_AL™SCH1" localSheetId="8" hidden="1">[3]Daten!#REF!</definedName>
    <definedName name="__123Graph_AL™SCH1" localSheetId="9" hidden="1">[3]Daten!#REF!</definedName>
    <definedName name="__123Graph_AL™SCH1" localSheetId="10" hidden="1">[3]Daten!#REF!</definedName>
    <definedName name="__123Graph_AL™SCH1" localSheetId="11" hidden="1">[3]Daten!#REF!</definedName>
    <definedName name="__123Graph_AL™SCH1" localSheetId="19" hidden="1">[3]Daten!#REF!</definedName>
    <definedName name="__123Graph_AL™SCH1" localSheetId="21" hidden="1">[3]Daten!#REF!</definedName>
    <definedName name="__123Graph_AL™SCH1" localSheetId="24" hidden="1">[3]Daten!#REF!</definedName>
    <definedName name="__123Graph_AL™SCH1" localSheetId="25" hidden="1">[3]Daten!#REF!</definedName>
    <definedName name="__123Graph_AL™SCH1" localSheetId="14" hidden="1">[3]Daten!#REF!</definedName>
    <definedName name="__123Graph_AL™SCH1" hidden="1">[3]Daten!#REF!</definedName>
    <definedName name="__123Graph_AL™SCH2" localSheetId="1" hidden="1">[3]Daten!#REF!</definedName>
    <definedName name="__123Graph_AL™SCH2" localSheetId="8" hidden="1">[3]Daten!#REF!</definedName>
    <definedName name="__123Graph_AL™SCH2" localSheetId="9" hidden="1">[3]Daten!#REF!</definedName>
    <definedName name="__123Graph_AL™SCH2" localSheetId="10" hidden="1">[3]Daten!#REF!</definedName>
    <definedName name="__123Graph_AL™SCH2" localSheetId="11" hidden="1">[3]Daten!#REF!</definedName>
    <definedName name="__123Graph_AL™SCH2" localSheetId="19" hidden="1">[3]Daten!#REF!</definedName>
    <definedName name="__123Graph_AL™SCH2" localSheetId="21" hidden="1">[3]Daten!#REF!</definedName>
    <definedName name="__123Graph_AL™SCH2" localSheetId="24" hidden="1">[3]Daten!#REF!</definedName>
    <definedName name="__123Graph_AL™SCH2" localSheetId="25" hidden="1">[3]Daten!#REF!</definedName>
    <definedName name="__123Graph_AL™SCH2" localSheetId="14" hidden="1">[3]Daten!#REF!</definedName>
    <definedName name="__123Graph_AL™SCH2" hidden="1">[3]Daten!#REF!</definedName>
    <definedName name="__123Graph_AL™SCH3" localSheetId="1" hidden="1">[3]Daten!#REF!</definedName>
    <definedName name="__123Graph_AL™SCH3" localSheetId="8" hidden="1">[3]Daten!#REF!</definedName>
    <definedName name="__123Graph_AL™SCH3" localSheetId="9" hidden="1">[3]Daten!#REF!</definedName>
    <definedName name="__123Graph_AL™SCH3" localSheetId="10" hidden="1">[3]Daten!#REF!</definedName>
    <definedName name="__123Graph_AL™SCH3" localSheetId="11" hidden="1">[3]Daten!#REF!</definedName>
    <definedName name="__123Graph_AL™SCH3" localSheetId="19" hidden="1">[3]Daten!#REF!</definedName>
    <definedName name="__123Graph_AL™SCH3" localSheetId="21" hidden="1">[3]Daten!#REF!</definedName>
    <definedName name="__123Graph_AL™SCH3" localSheetId="24" hidden="1">[3]Daten!#REF!</definedName>
    <definedName name="__123Graph_AL™SCH3" localSheetId="25" hidden="1">[3]Daten!#REF!</definedName>
    <definedName name="__123Graph_AL™SCH3" localSheetId="14" hidden="1">[3]Daten!#REF!</definedName>
    <definedName name="__123Graph_AL™SCH3" hidden="1">[3]Daten!#REF!</definedName>
    <definedName name="__123Graph_AL™SCH4" localSheetId="1" hidden="1">[3]Daten!#REF!</definedName>
    <definedName name="__123Graph_AL™SCH4" localSheetId="8" hidden="1">[3]Daten!#REF!</definedName>
    <definedName name="__123Graph_AL™SCH4" localSheetId="9" hidden="1">[3]Daten!#REF!</definedName>
    <definedName name="__123Graph_AL™SCH4" localSheetId="10" hidden="1">[3]Daten!#REF!</definedName>
    <definedName name="__123Graph_AL™SCH4" localSheetId="11" hidden="1">[3]Daten!#REF!</definedName>
    <definedName name="__123Graph_AL™SCH4" localSheetId="19" hidden="1">[3]Daten!#REF!</definedName>
    <definedName name="__123Graph_AL™SCH4" localSheetId="21" hidden="1">[3]Daten!#REF!</definedName>
    <definedName name="__123Graph_AL™SCH4" localSheetId="24" hidden="1">[3]Daten!#REF!</definedName>
    <definedName name="__123Graph_AL™SCH4" localSheetId="25" hidden="1">[3]Daten!#REF!</definedName>
    <definedName name="__123Graph_AL™SCH4" localSheetId="14" hidden="1">[3]Daten!#REF!</definedName>
    <definedName name="__123Graph_AL™SCH4" hidden="1">[3]Daten!#REF!</definedName>
    <definedName name="__123Graph_AL™SCH5" localSheetId="1" hidden="1">[3]Daten!#REF!</definedName>
    <definedName name="__123Graph_AL™SCH5" localSheetId="8" hidden="1">[3]Daten!#REF!</definedName>
    <definedName name="__123Graph_AL™SCH5" localSheetId="9" hidden="1">[3]Daten!#REF!</definedName>
    <definedName name="__123Graph_AL™SCH5" localSheetId="10" hidden="1">[3]Daten!#REF!</definedName>
    <definedName name="__123Graph_AL™SCH5" localSheetId="11" hidden="1">[3]Daten!#REF!</definedName>
    <definedName name="__123Graph_AL™SCH5" localSheetId="19" hidden="1">[3]Daten!#REF!</definedName>
    <definedName name="__123Graph_AL™SCH5" localSheetId="21" hidden="1">[3]Daten!#REF!</definedName>
    <definedName name="__123Graph_AL™SCH5" localSheetId="24" hidden="1">[3]Daten!#REF!</definedName>
    <definedName name="__123Graph_AL™SCH5" localSheetId="25" hidden="1">[3]Daten!#REF!</definedName>
    <definedName name="__123Graph_AL™SCH5" localSheetId="14" hidden="1">[3]Daten!#REF!</definedName>
    <definedName name="__123Graph_AL™SCH5" hidden="1">[3]Daten!#REF!</definedName>
    <definedName name="__123Graph_AL™SCH6" localSheetId="1" hidden="1">[3]Daten!#REF!</definedName>
    <definedName name="__123Graph_AL™SCH6" localSheetId="8" hidden="1">[3]Daten!#REF!</definedName>
    <definedName name="__123Graph_AL™SCH6" localSheetId="9" hidden="1">[3]Daten!#REF!</definedName>
    <definedName name="__123Graph_AL™SCH6" localSheetId="10" hidden="1">[3]Daten!#REF!</definedName>
    <definedName name="__123Graph_AL™SCH6" localSheetId="11" hidden="1">[3]Daten!#REF!</definedName>
    <definedName name="__123Graph_AL™SCH6" localSheetId="19" hidden="1">[3]Daten!#REF!</definedName>
    <definedName name="__123Graph_AL™SCH6" localSheetId="21" hidden="1">[3]Daten!#REF!</definedName>
    <definedName name="__123Graph_AL™SCH6" localSheetId="24" hidden="1">[3]Daten!#REF!</definedName>
    <definedName name="__123Graph_AL™SCH6" localSheetId="25" hidden="1">[3]Daten!#REF!</definedName>
    <definedName name="__123Graph_AL™SCH6" localSheetId="14" hidden="1">[3]Daten!#REF!</definedName>
    <definedName name="__123Graph_AL™SCH6" hidden="1">[3]Daten!#REF!</definedName>
    <definedName name="__123Graph_B" localSheetId="1"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localSheetId="17" hidden="1">[2]Daten!#REF!</definedName>
    <definedName name="__123Graph_B" localSheetId="19" hidden="1">[2]Daten!#REF!</definedName>
    <definedName name="__123Graph_B" localSheetId="21" hidden="1">[1]Daten!#REF!</definedName>
    <definedName name="__123Graph_B" localSheetId="22" hidden="1">[1]Daten!#REF!</definedName>
    <definedName name="__123Graph_B" localSheetId="24" hidden="1">[1]Daten!#REF!</definedName>
    <definedName name="__123Graph_B" localSheetId="25" hidden="1">[1]Daten!#REF!</definedName>
    <definedName name="__123Graph_B" localSheetId="27" hidden="1">[1]Daten!#REF!</definedName>
    <definedName name="__123Graph_B" localSheetId="4" hidden="1">[1]Daten!#REF!</definedName>
    <definedName name="__123Graph_B" localSheetId="14" hidden="1">[1]Daten!#REF!</definedName>
    <definedName name="__123Graph_B" localSheetId="16" hidden="1">[1]Daten!#REF!</definedName>
    <definedName name="__123Graph_B" hidden="1">[1]Daten!#REF!</definedName>
    <definedName name="__123Graph_BL™SCH5" localSheetId="1" hidden="1">[3]Daten!#REF!</definedName>
    <definedName name="__123Graph_BL™SCH5" localSheetId="8" hidden="1">[3]Daten!#REF!</definedName>
    <definedName name="__123Graph_BL™SCH5" localSheetId="9" hidden="1">[3]Daten!#REF!</definedName>
    <definedName name="__123Graph_BL™SCH5" localSheetId="10" hidden="1">[3]Daten!#REF!</definedName>
    <definedName name="__123Graph_BL™SCH5" localSheetId="11" hidden="1">[3]Daten!#REF!</definedName>
    <definedName name="__123Graph_BL™SCH5" localSheetId="19" hidden="1">[3]Daten!#REF!</definedName>
    <definedName name="__123Graph_BL™SCH5" localSheetId="21" hidden="1">[3]Daten!#REF!</definedName>
    <definedName name="__123Graph_BL™SCH5" localSheetId="24" hidden="1">[3]Daten!#REF!</definedName>
    <definedName name="__123Graph_BL™SCH5" localSheetId="25" hidden="1">[3]Daten!#REF!</definedName>
    <definedName name="__123Graph_BL™SCH5" localSheetId="14" hidden="1">[3]Daten!#REF!</definedName>
    <definedName name="__123Graph_BL™SCH5" hidden="1">[3]Daten!#REF!</definedName>
    <definedName name="__123Graph_BL™SCH6" localSheetId="1" hidden="1">[3]Daten!#REF!</definedName>
    <definedName name="__123Graph_BL™SCH6" localSheetId="8" hidden="1">[3]Daten!#REF!</definedName>
    <definedName name="__123Graph_BL™SCH6" localSheetId="9" hidden="1">[3]Daten!#REF!</definedName>
    <definedName name="__123Graph_BL™SCH6" localSheetId="10" hidden="1">[3]Daten!#REF!</definedName>
    <definedName name="__123Graph_BL™SCH6" localSheetId="11" hidden="1">[3]Daten!#REF!</definedName>
    <definedName name="__123Graph_BL™SCH6" localSheetId="19" hidden="1">[3]Daten!#REF!</definedName>
    <definedName name="__123Graph_BL™SCH6" localSheetId="21" hidden="1">[3]Daten!#REF!</definedName>
    <definedName name="__123Graph_BL™SCH6" localSheetId="24" hidden="1">[3]Daten!#REF!</definedName>
    <definedName name="__123Graph_BL™SCH6" localSheetId="25" hidden="1">[3]Daten!#REF!</definedName>
    <definedName name="__123Graph_BL™SCH6" localSheetId="14" hidden="1">[3]Daten!#REF!</definedName>
    <definedName name="__123Graph_BL™SCH6" hidden="1">[3]Daten!#REF!</definedName>
    <definedName name="__123Graph_C" localSheetId="1"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localSheetId="17" hidden="1">[2]Daten!#REF!</definedName>
    <definedName name="__123Graph_C" localSheetId="19" hidden="1">[2]Daten!#REF!</definedName>
    <definedName name="__123Graph_C" localSheetId="21" hidden="1">[1]Daten!#REF!</definedName>
    <definedName name="__123Graph_C" localSheetId="22" hidden="1">[1]Daten!#REF!</definedName>
    <definedName name="__123Graph_C" localSheetId="24" hidden="1">[1]Daten!#REF!</definedName>
    <definedName name="__123Graph_C" localSheetId="25" hidden="1">[1]Daten!#REF!</definedName>
    <definedName name="__123Graph_C" localSheetId="27" hidden="1">[1]Daten!#REF!</definedName>
    <definedName name="__123Graph_C" localSheetId="4" hidden="1">[1]Daten!#REF!</definedName>
    <definedName name="__123Graph_C" localSheetId="14" hidden="1">[1]Daten!#REF!</definedName>
    <definedName name="__123Graph_C" localSheetId="16" hidden="1">[1]Daten!#REF!</definedName>
    <definedName name="__123Graph_C" hidden="1">[1]Daten!#REF!</definedName>
    <definedName name="__123Graph_CL™SCH5" localSheetId="1" hidden="1">[3]Daten!#REF!</definedName>
    <definedName name="__123Graph_CL™SCH5" localSheetId="8" hidden="1">[3]Daten!#REF!</definedName>
    <definedName name="__123Graph_CL™SCH5" localSheetId="9" hidden="1">[3]Daten!#REF!</definedName>
    <definedName name="__123Graph_CL™SCH5" localSheetId="10" hidden="1">[3]Daten!#REF!</definedName>
    <definedName name="__123Graph_CL™SCH5" localSheetId="11" hidden="1">[3]Daten!#REF!</definedName>
    <definedName name="__123Graph_CL™SCH5" localSheetId="19" hidden="1">[3]Daten!#REF!</definedName>
    <definedName name="__123Graph_CL™SCH5" localSheetId="21" hidden="1">[3]Daten!#REF!</definedName>
    <definedName name="__123Graph_CL™SCH5" localSheetId="24" hidden="1">[3]Daten!#REF!</definedName>
    <definedName name="__123Graph_CL™SCH5" localSheetId="25" hidden="1">[3]Daten!#REF!</definedName>
    <definedName name="__123Graph_CL™SCH5" localSheetId="14" hidden="1">[3]Daten!#REF!</definedName>
    <definedName name="__123Graph_CL™SCH5" hidden="1">[3]Daten!#REF!</definedName>
    <definedName name="__123Graph_CL™SCH6" localSheetId="1" hidden="1">[3]Daten!#REF!</definedName>
    <definedName name="__123Graph_CL™SCH6" localSheetId="8" hidden="1">[3]Daten!#REF!</definedName>
    <definedName name="__123Graph_CL™SCH6" localSheetId="9" hidden="1">[3]Daten!#REF!</definedName>
    <definedName name="__123Graph_CL™SCH6" localSheetId="10" hidden="1">[3]Daten!#REF!</definedName>
    <definedName name="__123Graph_CL™SCH6" localSheetId="11" hidden="1">[3]Daten!#REF!</definedName>
    <definedName name="__123Graph_CL™SCH6" localSheetId="19" hidden="1">[3]Daten!#REF!</definedName>
    <definedName name="__123Graph_CL™SCH6" localSheetId="21" hidden="1">[3]Daten!#REF!</definedName>
    <definedName name="__123Graph_CL™SCH6" localSheetId="24" hidden="1">[3]Daten!#REF!</definedName>
    <definedName name="__123Graph_CL™SCH6" localSheetId="25" hidden="1">[3]Daten!#REF!</definedName>
    <definedName name="__123Graph_CL™SCH6" localSheetId="14" hidden="1">[3]Daten!#REF!</definedName>
    <definedName name="__123Graph_CL™SCH6" hidden="1">[3]Daten!#REF!</definedName>
    <definedName name="__123Graph_D" localSheetId="1"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localSheetId="17" hidden="1">[2]Daten!#REF!</definedName>
    <definedName name="__123Graph_D" localSheetId="19" hidden="1">[2]Daten!#REF!</definedName>
    <definedName name="__123Graph_D" localSheetId="21" hidden="1">[1]Daten!#REF!</definedName>
    <definedName name="__123Graph_D" localSheetId="22" hidden="1">[1]Daten!#REF!</definedName>
    <definedName name="__123Graph_D" localSheetId="24" hidden="1">[1]Daten!#REF!</definedName>
    <definedName name="__123Graph_D" localSheetId="25" hidden="1">[1]Daten!#REF!</definedName>
    <definedName name="__123Graph_D" localSheetId="27" hidden="1">[1]Daten!#REF!</definedName>
    <definedName name="__123Graph_D" localSheetId="4" hidden="1">[1]Daten!#REF!</definedName>
    <definedName name="__123Graph_D" localSheetId="14" hidden="1">[1]Daten!#REF!</definedName>
    <definedName name="__123Graph_D" localSheetId="16" hidden="1">[1]Daten!#REF!</definedName>
    <definedName name="__123Graph_D" hidden="1">[1]Daten!#REF!</definedName>
    <definedName name="__123Graph_DL™SCH5" localSheetId="1" hidden="1">[3]Daten!#REF!</definedName>
    <definedName name="__123Graph_DL™SCH5" localSheetId="8" hidden="1">[3]Daten!#REF!</definedName>
    <definedName name="__123Graph_DL™SCH5" localSheetId="9" hidden="1">[3]Daten!#REF!</definedName>
    <definedName name="__123Graph_DL™SCH5" localSheetId="10" hidden="1">[3]Daten!#REF!</definedName>
    <definedName name="__123Graph_DL™SCH5" localSheetId="11" hidden="1">[3]Daten!#REF!</definedName>
    <definedName name="__123Graph_DL™SCH5" localSheetId="19" hidden="1">[3]Daten!#REF!</definedName>
    <definedName name="__123Graph_DL™SCH5" localSheetId="21" hidden="1">[3]Daten!#REF!</definedName>
    <definedName name="__123Graph_DL™SCH5" localSheetId="24" hidden="1">[3]Daten!#REF!</definedName>
    <definedName name="__123Graph_DL™SCH5" localSheetId="25" hidden="1">[3]Daten!#REF!</definedName>
    <definedName name="__123Graph_DL™SCH5" localSheetId="14" hidden="1">[3]Daten!#REF!</definedName>
    <definedName name="__123Graph_DL™SCH5" hidden="1">[3]Daten!#REF!</definedName>
    <definedName name="__123Graph_DL™SCH6" localSheetId="1" hidden="1">[3]Daten!#REF!</definedName>
    <definedName name="__123Graph_DL™SCH6" localSheetId="8" hidden="1">[3]Daten!#REF!</definedName>
    <definedName name="__123Graph_DL™SCH6" localSheetId="9" hidden="1">[3]Daten!#REF!</definedName>
    <definedName name="__123Graph_DL™SCH6" localSheetId="10" hidden="1">[3]Daten!#REF!</definedName>
    <definedName name="__123Graph_DL™SCH6" localSheetId="11" hidden="1">[3]Daten!#REF!</definedName>
    <definedName name="__123Graph_DL™SCH6" localSheetId="19" hidden="1">[3]Daten!#REF!</definedName>
    <definedName name="__123Graph_DL™SCH6" localSheetId="21" hidden="1">[3]Daten!#REF!</definedName>
    <definedName name="__123Graph_DL™SCH6" localSheetId="24" hidden="1">[3]Daten!#REF!</definedName>
    <definedName name="__123Graph_DL™SCH6" localSheetId="25" hidden="1">[3]Daten!#REF!</definedName>
    <definedName name="__123Graph_DL™SCH6" localSheetId="14" hidden="1">[3]Daten!#REF!</definedName>
    <definedName name="__123Graph_DL™SCH6" hidden="1">[3]Daten!#REF!</definedName>
    <definedName name="__123Graph_E" localSheetId="1"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localSheetId="17" hidden="1">[2]Daten!#REF!</definedName>
    <definedName name="__123Graph_E" localSheetId="19" hidden="1">[2]Daten!#REF!</definedName>
    <definedName name="__123Graph_E" localSheetId="21" hidden="1">[1]Daten!#REF!</definedName>
    <definedName name="__123Graph_E" localSheetId="22" hidden="1">[1]Daten!#REF!</definedName>
    <definedName name="__123Graph_E" localSheetId="24" hidden="1">[1]Daten!#REF!</definedName>
    <definedName name="__123Graph_E" localSheetId="25" hidden="1">[1]Daten!#REF!</definedName>
    <definedName name="__123Graph_E" localSheetId="27" hidden="1">[1]Daten!#REF!</definedName>
    <definedName name="__123Graph_E" localSheetId="4" hidden="1">[1]Daten!#REF!</definedName>
    <definedName name="__123Graph_E" localSheetId="14" hidden="1">[1]Daten!#REF!</definedName>
    <definedName name="__123Graph_E" localSheetId="16" hidden="1">[1]Daten!#REF!</definedName>
    <definedName name="__123Graph_E" hidden="1">[1]Daten!#REF!</definedName>
    <definedName name="__123Graph_F" localSheetId="1"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localSheetId="17" hidden="1">[2]Daten!#REF!</definedName>
    <definedName name="__123Graph_F" localSheetId="19" hidden="1">[2]Daten!#REF!</definedName>
    <definedName name="__123Graph_F" localSheetId="21" hidden="1">[1]Daten!#REF!</definedName>
    <definedName name="__123Graph_F" localSheetId="22" hidden="1">[1]Daten!#REF!</definedName>
    <definedName name="__123Graph_F" localSheetId="24" hidden="1">[1]Daten!#REF!</definedName>
    <definedName name="__123Graph_F" localSheetId="25" hidden="1">[1]Daten!#REF!</definedName>
    <definedName name="__123Graph_F" localSheetId="27" hidden="1">[1]Daten!#REF!</definedName>
    <definedName name="__123Graph_F" localSheetId="4" hidden="1">[1]Daten!#REF!</definedName>
    <definedName name="__123Graph_F" localSheetId="14" hidden="1">[1]Daten!#REF!</definedName>
    <definedName name="__123Graph_F" localSheetId="16" hidden="1">[1]Daten!#REF!</definedName>
    <definedName name="__123Graph_F" hidden="1">[1]Daten!#REF!</definedName>
    <definedName name="__123Graph_X" localSheetId="1"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localSheetId="17" hidden="1">[2]Daten!#REF!</definedName>
    <definedName name="__123Graph_X" localSheetId="19" hidden="1">[2]Daten!#REF!</definedName>
    <definedName name="__123Graph_X" localSheetId="21" hidden="1">[1]Daten!#REF!</definedName>
    <definedName name="__123Graph_X" localSheetId="22" hidden="1">[1]Daten!#REF!</definedName>
    <definedName name="__123Graph_X" localSheetId="24" hidden="1">[1]Daten!#REF!</definedName>
    <definedName name="__123Graph_X" localSheetId="25" hidden="1">[1]Daten!#REF!</definedName>
    <definedName name="__123Graph_X" localSheetId="27" hidden="1">[1]Daten!#REF!</definedName>
    <definedName name="__123Graph_X" localSheetId="4" hidden="1">[1]Daten!#REF!</definedName>
    <definedName name="__123Graph_X" localSheetId="14" hidden="1">[1]Daten!#REF!</definedName>
    <definedName name="__123Graph_X" localSheetId="16" hidden="1">[1]Daten!#REF!</definedName>
    <definedName name="__123Graph_X" hidden="1">[1]Daten!#REF!</definedName>
    <definedName name="__123Graph_XL™SCH3" localSheetId="1" hidden="1">[3]Daten!#REF!</definedName>
    <definedName name="__123Graph_XL™SCH3" localSheetId="8" hidden="1">[3]Daten!#REF!</definedName>
    <definedName name="__123Graph_XL™SCH3" localSheetId="9" hidden="1">[3]Daten!#REF!</definedName>
    <definedName name="__123Graph_XL™SCH3" localSheetId="10" hidden="1">[3]Daten!#REF!</definedName>
    <definedName name="__123Graph_XL™SCH3" localSheetId="11" hidden="1">[3]Daten!#REF!</definedName>
    <definedName name="__123Graph_XL™SCH3" localSheetId="19" hidden="1">[3]Daten!#REF!</definedName>
    <definedName name="__123Graph_XL™SCH3" localSheetId="21" hidden="1">[3]Daten!#REF!</definedName>
    <definedName name="__123Graph_XL™SCH3" localSheetId="24" hidden="1">[3]Daten!#REF!</definedName>
    <definedName name="__123Graph_XL™SCH3" localSheetId="25" hidden="1">[3]Daten!#REF!</definedName>
    <definedName name="__123Graph_XL™SCH3" localSheetId="14" hidden="1">[3]Daten!#REF!</definedName>
    <definedName name="__123Graph_XL™SCH3" hidden="1">[3]Daten!#REF!</definedName>
    <definedName name="__123Graph_XL™SCH4" localSheetId="1" hidden="1">[3]Daten!#REF!</definedName>
    <definedName name="__123Graph_XL™SCH4" localSheetId="8" hidden="1">[3]Daten!#REF!</definedName>
    <definedName name="__123Graph_XL™SCH4" localSheetId="9" hidden="1">[3]Daten!#REF!</definedName>
    <definedName name="__123Graph_XL™SCH4" localSheetId="10" hidden="1">[3]Daten!#REF!</definedName>
    <definedName name="__123Graph_XL™SCH4" localSheetId="11" hidden="1">[3]Daten!#REF!</definedName>
    <definedName name="__123Graph_XL™SCH4" localSheetId="19" hidden="1">[3]Daten!#REF!</definedName>
    <definedName name="__123Graph_XL™SCH4" localSheetId="21" hidden="1">[3]Daten!#REF!</definedName>
    <definedName name="__123Graph_XL™SCH4" localSheetId="24" hidden="1">[3]Daten!#REF!</definedName>
    <definedName name="__123Graph_XL™SCH4" localSheetId="25" hidden="1">[3]Daten!#REF!</definedName>
    <definedName name="__123Graph_XL™SCH4" localSheetId="14" hidden="1">[3]Daten!#REF!</definedName>
    <definedName name="__123Graph_XL™SCH4" hidden="1">[3]Daten!#REF!</definedName>
    <definedName name="__2__123Graph_A17_2.CGM" localSheetId="19" hidden="1">'[4]Schaubild Seite 29'!#REF!</definedName>
    <definedName name="_1__123Graph_A17_2.CGM" localSheetId="25" hidden="1">'[4]Schaubild Seite 29'!#REF!</definedName>
    <definedName name="_10__123Graph_A17_2L™SCH" localSheetId="19" hidden="1">'[5]JB 17.1'!#REF!</definedName>
    <definedName name="_12__123Graph_A17_2L™SCH" localSheetId="21" hidden="1">'[5]JB 17.1'!#REF!</definedName>
    <definedName name="_123Graph_X" localSheetId="1" hidden="1">[6]Daten!#REF!</definedName>
    <definedName name="_123Graph_X" localSheetId="8" hidden="1">[6]Daten!#REF!</definedName>
    <definedName name="_123Graph_X" localSheetId="9" hidden="1">[6]Daten!#REF!</definedName>
    <definedName name="_123Graph_X" localSheetId="10" hidden="1">[6]Daten!#REF!</definedName>
    <definedName name="_123Graph_X" localSheetId="11" hidden="1">[6]Daten!#REF!</definedName>
    <definedName name="_123Graph_X" localSheetId="17" hidden="1">[7]Daten!#REF!</definedName>
    <definedName name="_123Graph_X" localSheetId="19" hidden="1">[7]Daten!#REF!</definedName>
    <definedName name="_123Graph_X" localSheetId="21" hidden="1">[6]Daten!#REF!</definedName>
    <definedName name="_123Graph_X" localSheetId="22" hidden="1">[6]Daten!#REF!</definedName>
    <definedName name="_123Graph_X" localSheetId="24" hidden="1">[6]Daten!#REF!</definedName>
    <definedName name="_123Graph_X" localSheetId="25" hidden="1">[6]Daten!#REF!</definedName>
    <definedName name="_123Graph_X" localSheetId="27" hidden="1">[6]Daten!#REF!</definedName>
    <definedName name="_123Graph_X" localSheetId="4" hidden="1">[6]Daten!#REF!</definedName>
    <definedName name="_123Graph_X" localSheetId="14" hidden="1">[6]Daten!#REF!</definedName>
    <definedName name="_123Graph_X" localSheetId="16" hidden="1">[6]Daten!#REF!</definedName>
    <definedName name="_123Graph_X" hidden="1">[6]Daten!#REF!</definedName>
    <definedName name="_13__123Graph_A17_2L™SCH" localSheetId="14" hidden="1">'[5]JB 17.1'!#REF!</definedName>
    <definedName name="_16__123Graph_A17_2L™SCH" localSheetId="1" hidden="1">'[5]JB 17.1'!#REF!</definedName>
    <definedName name="_16__123Graph_A17_2L™SCH" localSheetId="8" hidden="1">'[5]JB 17.1'!#REF!</definedName>
    <definedName name="_16__123Graph_A17_2L™SCH" localSheetId="9" hidden="1">'[5]JB 17.1'!#REF!</definedName>
    <definedName name="_16__123Graph_A17_2L™SCH" localSheetId="10" hidden="1">'[5]JB 17.1'!#REF!</definedName>
    <definedName name="_16__123Graph_A17_2L™SCH" localSheetId="11" hidden="1">'[5]JB 17.1'!#REF!</definedName>
    <definedName name="_16__123Graph_A17_2L™SCH" localSheetId="24" hidden="1">'[5]JB 17.1'!#REF!</definedName>
    <definedName name="_16__123Graph_A17_2L™SCH" hidden="1">'[5]JB 17.1'!#REF!</definedName>
    <definedName name="_17__123Graph_A17_2_NEU" localSheetId="25" hidden="1">'[5]JB 17.1'!#REF!</definedName>
    <definedName name="_18__123Graph_A17_2_NEU" localSheetId="19" hidden="1">'[5]JB 17.1'!#REF!</definedName>
    <definedName name="_2__123Graph_A17_2.CGM" localSheetId="1" hidden="1">'[8]Schaubild Seite 29'!#REF!</definedName>
    <definedName name="_2__123Graph_A17_2.CGM" localSheetId="8" hidden="1">'[8]Schaubild Seite 29'!#REF!</definedName>
    <definedName name="_2__123Graph_A17_2.CGM" localSheetId="9" hidden="1">'[8]Schaubild Seite 29'!#REF!</definedName>
    <definedName name="_2__123Graph_A17_2.CGM" localSheetId="10" hidden="1">'[8]Schaubild Seite 29'!#REF!</definedName>
    <definedName name="_2__123Graph_A17_2.CGM" localSheetId="11" hidden="1">'[8]Schaubild Seite 29'!#REF!</definedName>
    <definedName name="_2__123Graph_A17_2.CGM" localSheetId="19" hidden="1">'[8]Schaubild Seite 29'!#REF!</definedName>
    <definedName name="_2__123Graph_A17_2.CGM" localSheetId="24" hidden="1">'[8]Schaubild Seite 29'!#REF!</definedName>
    <definedName name="_2__123Graph_A17_2.CGM" localSheetId="25" hidden="1">'[8]Schaubild Seite 29'!#REF!</definedName>
    <definedName name="_2__123Graph_A17_2.CGM" localSheetId="14" hidden="1">'[8]Schaubild Seite 29'!#REF!</definedName>
    <definedName name="_2__123Graph_A17_2.CGM" hidden="1">'[8]Schaubild Seite 29'!#REF!</definedName>
    <definedName name="_20__123Graph_A17_2_NEU" localSheetId="21" hidden="1">'[5]JB 17.1'!#REF!</definedName>
    <definedName name="_21__123Graph_A17_2_NEU" localSheetId="14" hidden="1">'[5]JB 17.1'!#REF!</definedName>
    <definedName name="_24__123Graph_A17_2_NEU" localSheetId="1" hidden="1">'[5]JB 17.1'!#REF!</definedName>
    <definedName name="_24__123Graph_A17_2_NEU" localSheetId="8" hidden="1">'[5]JB 17.1'!#REF!</definedName>
    <definedName name="_24__123Graph_A17_2_NEU" localSheetId="9" hidden="1">'[5]JB 17.1'!#REF!</definedName>
    <definedName name="_24__123Graph_A17_2_NEU" localSheetId="10" hidden="1">'[5]JB 17.1'!#REF!</definedName>
    <definedName name="_24__123Graph_A17_2_NEU" localSheetId="11" hidden="1">'[5]JB 17.1'!#REF!</definedName>
    <definedName name="_24__123Graph_A17_2_NEU" localSheetId="24" hidden="1">'[5]JB 17.1'!#REF!</definedName>
    <definedName name="_24__123Graph_A17_2_NEU" hidden="1">'[5]JB 17.1'!#REF!</definedName>
    <definedName name="_25__123Graph_X17_2L™SCH" localSheetId="25" hidden="1">'[5]JB 17.1'!#REF!</definedName>
    <definedName name="_26__123Graph_X17_2L™SCH" localSheetId="19" hidden="1">'[5]JB 17.1'!#REF!</definedName>
    <definedName name="_28__123Graph_X17_2L™SCH" localSheetId="21" hidden="1">'[5]JB 17.1'!#REF!</definedName>
    <definedName name="_29__123Graph_X17_2L™SCH" localSheetId="14" hidden="1">'[5]JB 17.1'!#REF!</definedName>
    <definedName name="_32__123Graph_X17_2L™SCH" localSheetId="1" hidden="1">'[5]JB 17.1'!#REF!</definedName>
    <definedName name="_32__123Graph_X17_2L™SCH" localSheetId="8" hidden="1">'[5]JB 17.1'!#REF!</definedName>
    <definedName name="_32__123Graph_X17_2L™SCH" localSheetId="9" hidden="1">'[5]JB 17.1'!#REF!</definedName>
    <definedName name="_32__123Graph_X17_2L™SCH" localSheetId="10" hidden="1">'[5]JB 17.1'!#REF!</definedName>
    <definedName name="_32__123Graph_X17_2L™SCH" localSheetId="11" hidden="1">'[5]JB 17.1'!#REF!</definedName>
    <definedName name="_32__123Graph_X17_2L™SCH" localSheetId="24" hidden="1">'[5]JB 17.1'!#REF!</definedName>
    <definedName name="_32__123Graph_X17_2L™SCH" hidden="1">'[5]JB 17.1'!#REF!</definedName>
    <definedName name="_33__123Graph_X17_2_NEU" localSheetId="25" hidden="1">'[5]JB 17.1'!#REF!</definedName>
    <definedName name="_34__123Graph_X17_2_NEU" localSheetId="19" hidden="1">'[5]JB 17.1'!#REF!</definedName>
    <definedName name="_36__123Graph_X17_2_NEU" localSheetId="21" hidden="1">'[5]JB 17.1'!#REF!</definedName>
    <definedName name="_37__123Graph_X17_2_NEU" localSheetId="14" hidden="1">'[5]JB 17.1'!#REF!</definedName>
    <definedName name="_4__123Graph_A17_2.CGM" localSheetId="1" hidden="1">'[8]Schaubild Seite 29'!#REF!</definedName>
    <definedName name="_4__123Graph_A17_2.CGM" localSheetId="8" hidden="1">'[8]Schaubild Seite 29'!#REF!</definedName>
    <definedName name="_4__123Graph_A17_2.CGM" localSheetId="9" hidden="1">'[8]Schaubild Seite 29'!#REF!</definedName>
    <definedName name="_4__123Graph_A17_2.CGM" localSheetId="10" hidden="1">'[8]Schaubild Seite 29'!#REF!</definedName>
    <definedName name="_4__123Graph_A17_2.CGM" localSheetId="11" hidden="1">'[8]Schaubild Seite 29'!#REF!</definedName>
    <definedName name="_4__123Graph_A17_2.CGM" localSheetId="19" hidden="1">'[8]Schaubild Seite 29'!#REF!</definedName>
    <definedName name="_4__123Graph_A17_2.CGM" localSheetId="21" hidden="1">'[4]Schaubild Seite 29'!#REF!</definedName>
    <definedName name="_4__123Graph_A17_2.CGM" localSheetId="24" hidden="1">'[8]Schaubild Seite 29'!#REF!</definedName>
    <definedName name="_4__123Graph_A17_2.CGM" localSheetId="25" hidden="1">'[8]Schaubild Seite 29'!#REF!</definedName>
    <definedName name="_4__123Graph_A17_2.CGM" localSheetId="14" hidden="1">'[8]Schaubild Seite 29'!#REF!</definedName>
    <definedName name="_4__123Graph_A17_2.CGM" hidden="1">'[8]Schaubild Seite 29'!#REF!</definedName>
    <definedName name="_40__123Graph_X17_2_NEU" localSheetId="1" hidden="1">'[5]JB 17.1'!#REF!</definedName>
    <definedName name="_40__123Graph_X17_2_NEU" localSheetId="8" hidden="1">'[5]JB 17.1'!#REF!</definedName>
    <definedName name="_40__123Graph_X17_2_NEU" localSheetId="9" hidden="1">'[5]JB 17.1'!#REF!</definedName>
    <definedName name="_40__123Graph_X17_2_NEU" localSheetId="10" hidden="1">'[5]JB 17.1'!#REF!</definedName>
    <definedName name="_40__123Graph_X17_2_NEU" localSheetId="11" hidden="1">'[5]JB 17.1'!#REF!</definedName>
    <definedName name="_40__123Graph_X17_2_NEU" localSheetId="24" hidden="1">'[5]JB 17.1'!#REF!</definedName>
    <definedName name="_40__123Graph_X17_2_NEU" hidden="1">'[5]JB 17.1'!#REF!</definedName>
    <definedName name="_5__123Graph_A17_2.CGM" localSheetId="14" hidden="1">'[4]Schaubild Seite 29'!#REF!</definedName>
    <definedName name="_8__123Graph_A17_2.CGM" localSheetId="1" hidden="1">'[4]Schaubild Seite 29'!#REF!</definedName>
    <definedName name="_8__123Graph_A17_2.CGM" localSheetId="8" hidden="1">'[4]Schaubild Seite 29'!#REF!</definedName>
    <definedName name="_8__123Graph_A17_2.CGM" localSheetId="9" hidden="1">'[4]Schaubild Seite 29'!#REF!</definedName>
    <definedName name="_8__123Graph_A17_2.CGM" localSheetId="10" hidden="1">'[4]Schaubild Seite 29'!#REF!</definedName>
    <definedName name="_8__123Graph_A17_2.CGM" localSheetId="11" hidden="1">'[4]Schaubild Seite 29'!#REF!</definedName>
    <definedName name="_8__123Graph_A17_2.CGM" localSheetId="24" hidden="1">'[4]Schaubild Seite 29'!#REF!</definedName>
    <definedName name="_8__123Graph_A17_2.CGM" hidden="1">'[4]Schaubild Seite 29'!#REF!</definedName>
    <definedName name="_9__123Graph_A17_2L™SCH" localSheetId="25" hidden="1">'[5]JB 17.1'!#REF!</definedName>
    <definedName name="_Fill" localSheetId="1" hidden="1">#REF!</definedName>
    <definedName name="_Fill" localSheetId="8" hidden="1">#REF!</definedName>
    <definedName name="_Fill" localSheetId="9" hidden="1">#REF!</definedName>
    <definedName name="_Fill" localSheetId="10" hidden="1">#REF!</definedName>
    <definedName name="_Fill" localSheetId="11" hidden="1">#REF!</definedName>
    <definedName name="_Fill" localSheetId="17" hidden="1">#REF!</definedName>
    <definedName name="_Fill" localSheetId="19" hidden="1">#REF!</definedName>
    <definedName name="_Fill" localSheetId="21" hidden="1">#REF!</definedName>
    <definedName name="_Fill" localSheetId="24" hidden="1">#REF!</definedName>
    <definedName name="_Fill" localSheetId="25" hidden="1">#REF!</definedName>
    <definedName name="_Fill" localSheetId="27" hidden="1">#REF!</definedName>
    <definedName name="_Fill" localSheetId="4" hidden="1">#REF!</definedName>
    <definedName name="_Fill" localSheetId="14" hidden="1">#REF!</definedName>
    <definedName name="_Fill" localSheetId="16" hidden="1">#REF!</definedName>
    <definedName name="_Fill" hidden="1">#REF!</definedName>
    <definedName name="_Key1" localSheetId="1"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7" hidden="1">#REF!</definedName>
    <definedName name="_Key1" localSheetId="19" hidden="1">#REF!</definedName>
    <definedName name="_Key1" localSheetId="21" hidden="1">#REF!</definedName>
    <definedName name="_Key1" localSheetId="24" hidden="1">#REF!</definedName>
    <definedName name="_Key1" localSheetId="25" hidden="1">#REF!</definedName>
    <definedName name="_Key1" localSheetId="6" hidden="1">#REF!</definedName>
    <definedName name="_Key1" localSheetId="14" hidden="1">#REF!</definedName>
    <definedName name="_Key1" hidden="1">#REF!</definedName>
    <definedName name="_Order1" hidden="1">0</definedName>
    <definedName name="_Sort" localSheetId="1" hidden="1">#REF!</definedName>
    <definedName name="_Sort" localSheetId="8" hidden="1">#REF!</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9" hidden="1">#REF!</definedName>
    <definedName name="_Sort" localSheetId="21" hidden="1">#REF!</definedName>
    <definedName name="_Sort" localSheetId="24" hidden="1">#REF!</definedName>
    <definedName name="_Sort" localSheetId="25" hidden="1">#REF!</definedName>
    <definedName name="_Sort" localSheetId="6" hidden="1">#REF!</definedName>
    <definedName name="_Sort" localSheetId="14" hidden="1">#REF!</definedName>
    <definedName name="_Sort" hidden="1">#REF!</definedName>
  </definedNames>
  <calcPr calcId="145621"/>
</workbook>
</file>

<file path=xl/calcChain.xml><?xml version="1.0" encoding="utf-8"?>
<calcChain xmlns="http://schemas.openxmlformats.org/spreadsheetml/2006/main">
  <c r="N5" i="111" l="1"/>
  <c r="M5" i="111"/>
  <c r="L5" i="111"/>
  <c r="K5" i="111"/>
  <c r="I5" i="111"/>
  <c r="H5" i="111"/>
  <c r="G5" i="111"/>
  <c r="F5" i="111"/>
  <c r="E5" i="111"/>
  <c r="D5" i="111"/>
  <c r="C5" i="111"/>
  <c r="B5" i="111"/>
  <c r="Q10" i="41" l="1"/>
  <c r="Q11" i="41"/>
  <c r="Q12" i="41"/>
  <c r="Q13" i="41"/>
  <c r="Q14" i="41"/>
  <c r="Q15" i="41"/>
  <c r="Q16" i="41"/>
  <c r="Q17" i="41"/>
  <c r="Q18" i="41"/>
  <c r="Q19" i="41"/>
  <c r="Q20" i="41"/>
  <c r="Q21" i="41"/>
  <c r="Q22" i="41"/>
  <c r="Q23" i="41"/>
  <c r="Q24" i="41"/>
  <c r="Q25" i="41"/>
  <c r="Q6" i="41"/>
  <c r="J47" i="99"/>
  <c r="J46" i="99"/>
  <c r="J42" i="99"/>
  <c r="J41" i="99"/>
  <c r="J39" i="99"/>
  <c r="J37" i="99"/>
  <c r="J35" i="99"/>
  <c r="J33" i="99"/>
  <c r="J31" i="99"/>
  <c r="J29" i="99"/>
  <c r="J27" i="99"/>
  <c r="J25" i="99"/>
  <c r="J23" i="99"/>
  <c r="J21" i="99"/>
  <c r="J19" i="99"/>
  <c r="J13" i="99"/>
  <c r="J11" i="99"/>
  <c r="J38" i="99"/>
  <c r="J36" i="99"/>
  <c r="J34" i="99"/>
  <c r="J32" i="99"/>
  <c r="J30" i="99"/>
  <c r="J28" i="99"/>
  <c r="J26" i="99"/>
  <c r="J24" i="99"/>
  <c r="J20" i="99"/>
  <c r="J18" i="99"/>
  <c r="J16" i="99"/>
  <c r="J14" i="99"/>
  <c r="J12" i="99"/>
  <c r="J10" i="99"/>
  <c r="J8" i="99"/>
  <c r="J7" i="99"/>
  <c r="N8" i="41"/>
  <c r="AX35" i="29"/>
  <c r="AX34" i="29"/>
  <c r="AX33" i="29"/>
  <c r="AX32" i="29"/>
  <c r="AX31" i="29"/>
  <c r="AX30" i="29"/>
  <c r="AX29" i="29"/>
  <c r="AX28" i="29"/>
  <c r="AX27" i="29"/>
  <c r="AX25" i="29"/>
  <c r="AX24" i="29"/>
  <c r="AX23" i="29"/>
  <c r="AX22" i="29"/>
  <c r="AX21" i="29"/>
  <c r="AX20" i="29"/>
  <c r="AX19" i="29"/>
  <c r="AX18" i="29"/>
  <c r="AX17" i="29"/>
  <c r="AX15" i="29"/>
  <c r="AX14" i="29"/>
  <c r="AX13" i="29"/>
  <c r="AX12" i="29"/>
  <c r="AX11" i="29"/>
  <c r="AX10" i="29"/>
  <c r="AX9" i="29"/>
  <c r="AX8" i="29"/>
  <c r="AX7" i="29"/>
  <c r="AS35" i="29"/>
  <c r="AS34" i="29"/>
  <c r="AS33" i="29"/>
  <c r="AS32" i="29"/>
  <c r="AS31" i="29"/>
  <c r="AS30" i="29"/>
  <c r="AS29" i="29"/>
  <c r="AS28" i="29"/>
  <c r="AS27" i="29"/>
  <c r="AS25" i="29"/>
  <c r="AS24" i="29"/>
  <c r="AS23" i="29"/>
  <c r="AS22" i="29"/>
  <c r="AS21" i="29"/>
  <c r="AS20" i="29"/>
  <c r="AS19" i="29"/>
  <c r="AS18" i="29"/>
  <c r="AS17" i="29"/>
  <c r="AS15" i="29"/>
  <c r="AS14" i="29"/>
  <c r="AS13" i="29"/>
  <c r="AS12" i="29"/>
  <c r="AS11" i="29"/>
  <c r="AS10" i="29"/>
  <c r="AS9" i="29"/>
  <c r="AS8" i="29"/>
  <c r="AS7" i="29"/>
  <c r="O8" i="41"/>
  <c r="O7" i="41"/>
  <c r="O9" i="41"/>
  <c r="N7" i="41"/>
  <c r="N9" i="41"/>
  <c r="D62" i="2"/>
  <c r="C62" i="2"/>
  <c r="D43" i="2"/>
  <c r="C43" i="2"/>
  <c r="D24" i="2"/>
  <c r="C24" i="2"/>
  <c r="O7" i="29"/>
  <c r="T7" i="29"/>
  <c r="Y7" i="29"/>
  <c r="AD7" i="29"/>
  <c r="AI7" i="29"/>
  <c r="AN7" i="29"/>
  <c r="O8" i="29"/>
  <c r="T8" i="29"/>
  <c r="Y8" i="29"/>
  <c r="AD8" i="29"/>
  <c r="AI8" i="29"/>
  <c r="AN8" i="29"/>
  <c r="O9" i="29"/>
  <c r="T9" i="29"/>
  <c r="Y9" i="29"/>
  <c r="AD9" i="29"/>
  <c r="AI9" i="29"/>
  <c r="AN9" i="29"/>
  <c r="O10" i="29"/>
  <c r="T10" i="29"/>
  <c r="Y10" i="29"/>
  <c r="AD10" i="29"/>
  <c r="AI10" i="29"/>
  <c r="AN10" i="29"/>
  <c r="O11" i="29"/>
  <c r="T11" i="29"/>
  <c r="Y11" i="29"/>
  <c r="AD11" i="29"/>
  <c r="AI11" i="29"/>
  <c r="AN11" i="29"/>
  <c r="O12" i="29"/>
  <c r="T12" i="29"/>
  <c r="Y12" i="29"/>
  <c r="AD12" i="29"/>
  <c r="AI12" i="29"/>
  <c r="AN12" i="29"/>
  <c r="O13" i="29"/>
  <c r="T13" i="29"/>
  <c r="Y13" i="29"/>
  <c r="AD13" i="29"/>
  <c r="AI13" i="29"/>
  <c r="AN13" i="29"/>
  <c r="O14" i="29"/>
  <c r="T14" i="29"/>
  <c r="Y14" i="29"/>
  <c r="AD14" i="29"/>
  <c r="AI14" i="29"/>
  <c r="AN14" i="29"/>
  <c r="O15" i="29"/>
  <c r="T15" i="29"/>
  <c r="Y15" i="29"/>
  <c r="AD15" i="29"/>
  <c r="AI15" i="29"/>
  <c r="AN15" i="29"/>
  <c r="O17" i="29"/>
  <c r="T17" i="29"/>
  <c r="Y17" i="29"/>
  <c r="AD17" i="29"/>
  <c r="AI17" i="29"/>
  <c r="AN17" i="29"/>
  <c r="O18" i="29"/>
  <c r="T18" i="29"/>
  <c r="Y18" i="29"/>
  <c r="AD18" i="29"/>
  <c r="AI18" i="29"/>
  <c r="AN18" i="29"/>
  <c r="O19" i="29"/>
  <c r="T19" i="29"/>
  <c r="Y19" i="29"/>
  <c r="AD19" i="29"/>
  <c r="AI19" i="29"/>
  <c r="AN19" i="29"/>
  <c r="O20" i="29"/>
  <c r="T20" i="29"/>
  <c r="Y20" i="29"/>
  <c r="AD20" i="29"/>
  <c r="AI20" i="29"/>
  <c r="AN20" i="29"/>
  <c r="O21" i="29"/>
  <c r="T21" i="29"/>
  <c r="Y21" i="29"/>
  <c r="AD21" i="29"/>
  <c r="AI21" i="29"/>
  <c r="AN21" i="29"/>
  <c r="O22" i="29"/>
  <c r="T22" i="29"/>
  <c r="Y22" i="29"/>
  <c r="AD22" i="29"/>
  <c r="AI22" i="29"/>
  <c r="AN22" i="29"/>
  <c r="O23" i="29"/>
  <c r="T23" i="29"/>
  <c r="Y23" i="29"/>
  <c r="AD23" i="29"/>
  <c r="AI23" i="29"/>
  <c r="AN23" i="29"/>
  <c r="O24" i="29"/>
  <c r="T24" i="29"/>
  <c r="Y24" i="29"/>
  <c r="AD24" i="29"/>
  <c r="AI24" i="29"/>
  <c r="AN24" i="29"/>
  <c r="O25" i="29"/>
  <c r="T25" i="29"/>
  <c r="Y25" i="29"/>
  <c r="AD25" i="29"/>
  <c r="AI25" i="29"/>
  <c r="AN25" i="29"/>
  <c r="O27" i="29"/>
  <c r="T27" i="29"/>
  <c r="Y27" i="29"/>
  <c r="AD27" i="29"/>
  <c r="AI27" i="29"/>
  <c r="AN27" i="29"/>
  <c r="O28" i="29"/>
  <c r="T28" i="29"/>
  <c r="Y28" i="29"/>
  <c r="AD28" i="29"/>
  <c r="AI28" i="29"/>
  <c r="AN28" i="29"/>
  <c r="O29" i="29"/>
  <c r="T29" i="29"/>
  <c r="Y29" i="29"/>
  <c r="AD29" i="29"/>
  <c r="AI29" i="29"/>
  <c r="AN29" i="29"/>
  <c r="O30" i="29"/>
  <c r="T30" i="29"/>
  <c r="Y30" i="29"/>
  <c r="AD30" i="29"/>
  <c r="AI30" i="29"/>
  <c r="AN30" i="29"/>
  <c r="O31" i="29"/>
  <c r="T31" i="29"/>
  <c r="Y31" i="29"/>
  <c r="AD31" i="29"/>
  <c r="AI31" i="29"/>
  <c r="AN31" i="29"/>
  <c r="O32" i="29"/>
  <c r="T32" i="29"/>
  <c r="Y32" i="29"/>
  <c r="AD32" i="29"/>
  <c r="AI32" i="29"/>
  <c r="AN32" i="29"/>
  <c r="O33" i="29"/>
  <c r="T33" i="29"/>
  <c r="Y33" i="29"/>
  <c r="AD33" i="29"/>
  <c r="AI33" i="29"/>
  <c r="AN33" i="29"/>
  <c r="O34" i="29"/>
  <c r="T34" i="29"/>
  <c r="Y34" i="29"/>
  <c r="AD34" i="29"/>
  <c r="AI34" i="29"/>
  <c r="AN34" i="29"/>
  <c r="O35" i="29"/>
  <c r="T35" i="29"/>
  <c r="Y35" i="29"/>
  <c r="AD35" i="29"/>
  <c r="AI35" i="29"/>
  <c r="AN35" i="29"/>
  <c r="E7" i="41"/>
  <c r="F7" i="41"/>
  <c r="G7" i="41"/>
  <c r="H7" i="41"/>
  <c r="I7" i="41"/>
  <c r="K7" i="41"/>
  <c r="L7" i="41"/>
  <c r="M7" i="41"/>
  <c r="P7" i="41"/>
  <c r="Q7" i="41"/>
  <c r="E8" i="41"/>
  <c r="K8" i="41"/>
  <c r="L8" i="41"/>
  <c r="M8" i="41"/>
  <c r="P8" i="41"/>
  <c r="Q8" i="41"/>
  <c r="E9" i="41"/>
  <c r="K9" i="41"/>
  <c r="L9" i="41"/>
  <c r="M9" i="41"/>
  <c r="P9" i="41"/>
  <c r="I23" i="16"/>
  <c r="I24" i="16"/>
  <c r="C25" i="16"/>
  <c r="D25" i="16"/>
  <c r="I25" i="16"/>
  <c r="I26" i="16"/>
  <c r="C27" i="16"/>
  <c r="I27" i="16"/>
  <c r="C28" i="16"/>
  <c r="C20" i="2"/>
  <c r="D20" i="2"/>
  <c r="I20" i="2"/>
  <c r="J20" i="2"/>
  <c r="C39" i="2"/>
  <c r="D39" i="2"/>
  <c r="I39" i="2"/>
  <c r="J39" i="2"/>
  <c r="C58" i="2"/>
  <c r="D58" i="2"/>
  <c r="I58" i="2"/>
  <c r="J58" i="2"/>
  <c r="Q9" i="41"/>
</calcChain>
</file>

<file path=xl/sharedStrings.xml><?xml version="1.0" encoding="utf-8"?>
<sst xmlns="http://schemas.openxmlformats.org/spreadsheetml/2006/main" count="2454" uniqueCount="518">
  <si>
    <t>Sonstiges und ohne Angabe</t>
  </si>
  <si>
    <r>
      <t>Private Hochschulen</t>
    </r>
    <r>
      <rPr>
        <vertAlign val="superscript"/>
        <sz val="9"/>
        <rFont val="Arial"/>
        <family val="2"/>
      </rPr>
      <t>1)</t>
    </r>
  </si>
  <si>
    <t>Art der Hochschule</t>
  </si>
  <si>
    <r>
      <t>Studien-jahr</t>
    </r>
    <r>
      <rPr>
        <vertAlign val="superscript"/>
        <sz val="9"/>
        <rFont val="Arial"/>
        <family val="2"/>
      </rPr>
      <t>1)</t>
    </r>
  </si>
  <si>
    <t>Frauen mit allgemeiner Hochschulreife</t>
  </si>
  <si>
    <t>Studienanfänger aus dem Jahrgang</t>
  </si>
  <si>
    <t>ÖFL</t>
  </si>
  <si>
    <t>Studienaufnah-me mit Studien-berechtigung aus…</t>
  </si>
  <si>
    <t>Männer mit allgemeiner Hochschulreife</t>
  </si>
  <si>
    <t>Ungarn</t>
  </si>
  <si>
    <t>Brasilien</t>
  </si>
  <si>
    <t>73-80</t>
  </si>
  <si>
    <t>BY</t>
  </si>
  <si>
    <t>HH</t>
  </si>
  <si>
    <t>MV</t>
  </si>
  <si>
    <t>NI</t>
  </si>
  <si>
    <t>SL</t>
  </si>
  <si>
    <t>ST</t>
  </si>
  <si>
    <t>Studienanfängeranteil an Fachhochschulen in %</t>
  </si>
  <si>
    <t>Kunst, Kunstwiss.</t>
  </si>
  <si>
    <r>
      <t>Insgesamt</t>
    </r>
    <r>
      <rPr>
        <vertAlign val="superscript"/>
        <sz val="9"/>
        <rFont val="Arial"/>
        <family val="2"/>
      </rPr>
      <t>1)</t>
    </r>
  </si>
  <si>
    <r>
      <t>Staatliche Hochschulen</t>
    </r>
    <r>
      <rPr>
        <vertAlign val="superscript"/>
        <sz val="9"/>
        <rFont val="Arial"/>
        <family val="2"/>
      </rPr>
      <t>1)</t>
    </r>
  </si>
  <si>
    <t>Vereinigte Staaten</t>
  </si>
  <si>
    <t>Spanien</t>
  </si>
  <si>
    <t>Russische Föderation</t>
  </si>
  <si>
    <t>Polen</t>
  </si>
  <si>
    <t>Türkei</t>
  </si>
  <si>
    <t>Indien</t>
  </si>
  <si>
    <t>Land/                               Geschlecht/                               Art der Hochschulreife/ Migrationshintergrund</t>
  </si>
  <si>
    <t>Wintersemester 2011/12</t>
  </si>
  <si>
    <t>Wintersemester 2012/13</t>
  </si>
  <si>
    <t>China</t>
  </si>
  <si>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</si>
  <si>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</si>
  <si>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</si>
  <si>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t>Fernuniversität Hagen</t>
  </si>
  <si>
    <t>·</t>
  </si>
  <si>
    <t>X</t>
  </si>
  <si>
    <t>Jahr</t>
  </si>
  <si>
    <t>Anzahl</t>
  </si>
  <si>
    <t>in %</t>
  </si>
  <si>
    <t>Insgesamt</t>
  </si>
  <si>
    <r>
      <t>Studienjahr</t>
    </r>
    <r>
      <rPr>
        <vertAlign val="superscript"/>
        <sz val="9"/>
        <rFont val="Arial"/>
        <family val="2"/>
      </rPr>
      <t>1)</t>
    </r>
  </si>
  <si>
    <r>
      <t>Studienanfängerquote</t>
    </r>
    <r>
      <rPr>
        <vertAlign val="superscript"/>
        <sz val="9"/>
        <rFont val="Arial"/>
        <family val="2"/>
      </rPr>
      <t>2)</t>
    </r>
  </si>
  <si>
    <t>Wintersemester 2003/04</t>
  </si>
  <si>
    <t>Wintersemester 2008/09</t>
  </si>
  <si>
    <t>Studienaufnahme mit Studienberechtigung aus…</t>
  </si>
  <si>
    <t>Hochschulen insgesamt</t>
  </si>
  <si>
    <t>Frankreich</t>
  </si>
  <si>
    <t>Italien</t>
  </si>
  <si>
    <t>Österreich</t>
  </si>
  <si>
    <t>Sport</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</si>
  <si>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</si>
  <si>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</si>
  <si>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</si>
  <si>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</si>
  <si>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</si>
  <si>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</si>
  <si>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</si>
  <si>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</si>
  <si>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</si>
  <si>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</si>
  <si>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</si>
  <si>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</si>
  <si>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</si>
  <si>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</si>
  <si>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2" type="noConversion"/>
  </si>
  <si>
    <t>Wintersemester 2010/11</t>
    <phoneticPr fontId="12" type="noConversion"/>
  </si>
  <si>
    <t>Fachhochschulen</t>
  </si>
  <si>
    <t>Gymnasium, Fachgymnasium, Gesamtschule</t>
  </si>
  <si>
    <t>Weiblich</t>
  </si>
  <si>
    <t>Anteil FH</t>
  </si>
  <si>
    <t xml:space="preserve">Männlich </t>
  </si>
  <si>
    <t xml:space="preserve">Weiblich </t>
  </si>
  <si>
    <t>Früheres Bundesgebiet</t>
  </si>
  <si>
    <t>Land</t>
  </si>
  <si>
    <t>D</t>
  </si>
  <si>
    <t>Im gleichen Jahr</t>
  </si>
  <si>
    <t>Ein Jahr später</t>
  </si>
  <si>
    <t>Zwei Jahre später</t>
  </si>
  <si>
    <t>Drei Jahre später</t>
  </si>
  <si>
    <t>Vier und mehr Jahre später</t>
  </si>
  <si>
    <t>70-76</t>
  </si>
  <si>
    <t>68-75</t>
  </si>
  <si>
    <t>79-83</t>
  </si>
  <si>
    <t>Art der Studienberechtigung</t>
  </si>
  <si>
    <t>Universitäten</t>
  </si>
  <si>
    <t>Ausländische Studienberechtigung (einschließlich Studienkolleg)</t>
  </si>
  <si>
    <t>Allgemeine Hochschulreife</t>
  </si>
  <si>
    <t>Anteil in%</t>
  </si>
  <si>
    <t>W</t>
  </si>
  <si>
    <t>O</t>
  </si>
  <si>
    <t>TH</t>
  </si>
  <si>
    <t>●</t>
  </si>
  <si>
    <t>Fachhochschulreife</t>
  </si>
  <si>
    <t>Allgemeine und fachgebundene Hochschulreife</t>
  </si>
  <si>
    <t>–</t>
  </si>
  <si>
    <t>/</t>
  </si>
  <si>
    <t>Männlich</t>
  </si>
  <si>
    <t>(Berufs-)Fachschule, Fachakademie</t>
  </si>
  <si>
    <t>Fachoberschule</t>
  </si>
  <si>
    <t>71-77</t>
  </si>
  <si>
    <t>74-81</t>
  </si>
  <si>
    <r>
      <t>Zweiter Bildungsweg</t>
    </r>
    <r>
      <rPr>
        <vertAlign val="superscript"/>
        <sz val="9"/>
        <rFont val="Arial"/>
        <family val="2"/>
      </rPr>
      <t>1)</t>
    </r>
  </si>
  <si>
    <r>
      <t>Dritter Bildungsweg</t>
    </r>
    <r>
      <rPr>
        <vertAlign val="superscript"/>
        <sz val="9"/>
        <rFont val="Arial"/>
        <family val="2"/>
      </rPr>
      <t>2)</t>
    </r>
  </si>
  <si>
    <t>BE</t>
  </si>
  <si>
    <t>HB</t>
  </si>
  <si>
    <t>BB</t>
  </si>
  <si>
    <t>HE</t>
  </si>
  <si>
    <t>NW</t>
  </si>
  <si>
    <t>RP</t>
  </si>
  <si>
    <t>SN</t>
  </si>
  <si>
    <t>SH</t>
  </si>
  <si>
    <t>71-78</t>
  </si>
  <si>
    <t>78-84</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</si>
  <si>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</si>
  <si>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</si>
  <si>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</si>
  <si>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</si>
  <si>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</si>
  <si>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</si>
  <si>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</si>
  <si>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</si>
  <si>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</si>
  <si>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</si>
  <si>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</si>
  <si>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</si>
  <si>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</si>
  <si>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</si>
  <si>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</si>
  <si>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</si>
  <si>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</si>
  <si>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</si>
  <si>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</si>
  <si>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38" type="noConversion"/>
  </si>
  <si>
    <t>OFL</t>
    <phoneticPr fontId="38" type="noConversion"/>
  </si>
  <si>
    <t>STA</t>
    <phoneticPr fontId="38" type="noConversion"/>
  </si>
  <si>
    <t>Fächergruppe</t>
  </si>
  <si>
    <r>
      <t>Insgesamt, bereinigt um G8-Effekt</t>
    </r>
    <r>
      <rPr>
        <vertAlign val="superscript"/>
        <sz val="9"/>
        <rFont val="Arial"/>
        <family val="2"/>
      </rPr>
      <t>3)</t>
    </r>
  </si>
  <si>
    <t>Baden-Württemberg</t>
  </si>
  <si>
    <t>Studienanfängerinnen und -anfänger</t>
  </si>
  <si>
    <t>Geschlecht</t>
  </si>
  <si>
    <t>Art der Hochschulreife</t>
  </si>
  <si>
    <t>Geschlecht und Art der Hochschulreife</t>
  </si>
  <si>
    <t xml:space="preserve"> in %</t>
  </si>
  <si>
    <r>
      <t>Studien-anfänger- innen und        -anfänger insgesamt</t>
    </r>
    <r>
      <rPr>
        <vertAlign val="superscript"/>
        <sz val="9"/>
        <rFont val="Arial"/>
        <family val="2"/>
      </rPr>
      <t>2)</t>
    </r>
  </si>
  <si>
    <t>Studienanfängerzahl an Fachhochschulen (Index 2000=100)</t>
  </si>
  <si>
    <t>Studienanfängerzahl an Universitäten (Index 2000=100)</t>
  </si>
  <si>
    <t>Studienanfängerzahl an den Hochschulen insgesamt (Index 2000=100)</t>
  </si>
  <si>
    <t>in%</t>
  </si>
  <si>
    <t>Wintersemester 2013/14</t>
  </si>
  <si>
    <r>
      <t>Insgesamt, ohne ausl. HZB</t>
    </r>
    <r>
      <rPr>
        <vertAlign val="superscript"/>
        <sz val="9"/>
        <rFont val="Arial"/>
        <family val="2"/>
      </rPr>
      <t>4)5)</t>
    </r>
  </si>
  <si>
    <t>Nordamerika</t>
  </si>
  <si>
    <t>Mittel- und Südamerika</t>
  </si>
  <si>
    <t>Übriges Afrika</t>
  </si>
  <si>
    <t>Ostasien</t>
  </si>
  <si>
    <t>Übriges Asien</t>
  </si>
  <si>
    <t>Australien u. Ozeanien</t>
  </si>
  <si>
    <t>Westeuropa (EU- und Nicht-EU-Staaten)</t>
  </si>
  <si>
    <r>
      <t>Osteuropa (EU-Staaten)</t>
    </r>
    <r>
      <rPr>
        <vertAlign val="superscript"/>
        <sz val="9"/>
        <color indexed="8"/>
        <rFont val="Arial"/>
        <family val="2"/>
      </rPr>
      <t>1)</t>
    </r>
  </si>
  <si>
    <t>Übriges Osteuropa (einschl. Türkei, Russland)</t>
  </si>
  <si>
    <t>Herkunftsregionen</t>
  </si>
  <si>
    <t>Kein Abschluss angestrebt</t>
  </si>
  <si>
    <t>Länder</t>
  </si>
  <si>
    <t>Nicht-traditio-nelle</t>
  </si>
  <si>
    <t xml:space="preserve">Verteilung der Nicht-traditio-nellen </t>
  </si>
  <si>
    <t>Ohne</t>
  </si>
  <si>
    <t>Mit</t>
  </si>
  <si>
    <t>18 Jahre</t>
  </si>
  <si>
    <t>Unter 18 Jahre</t>
  </si>
  <si>
    <t>Wintersemester 2014/15</t>
  </si>
  <si>
    <t xml:space="preserve"> </t>
  </si>
  <si>
    <t>Darunter China</t>
  </si>
  <si>
    <r>
      <t>Fernhochschulen</t>
    </r>
    <r>
      <rPr>
        <vertAlign val="superscript"/>
        <sz val="9"/>
        <rFont val="Arial"/>
        <family val="2"/>
      </rPr>
      <t>2)</t>
    </r>
  </si>
  <si>
    <t>* Studienanfängerinnen und  -anfänger im ersten Hochschulsemester, nur Erststudium, einschließlich Verwaltungsfachhochschulen.
Quelle: Statistische Ämter des Bundes und der Länder, Hochschulstatistik</t>
  </si>
  <si>
    <t>2005/06</t>
  </si>
  <si>
    <t>2008/09</t>
  </si>
  <si>
    <t>2009/10</t>
  </si>
  <si>
    <t>2010/11</t>
  </si>
  <si>
    <t>2011/12</t>
  </si>
  <si>
    <t>2012/13</t>
  </si>
  <si>
    <t>2013/14</t>
  </si>
  <si>
    <t>2014/15</t>
  </si>
  <si>
    <t>Wintersemester</t>
  </si>
  <si>
    <t xml:space="preserve">Anteil internationale Studierende (Bildungs-ausländer) </t>
  </si>
  <si>
    <t>Internationale Studierende (Bildungs-ausländer)</t>
  </si>
  <si>
    <r>
      <t>BW</t>
    </r>
    <r>
      <rPr>
        <vertAlign val="superscript"/>
        <sz val="9"/>
        <rFont val="Arial"/>
        <family val="2"/>
      </rPr>
      <t>3)4)</t>
    </r>
  </si>
  <si>
    <r>
      <t>HE</t>
    </r>
    <r>
      <rPr>
        <vertAlign val="superscript"/>
        <sz val="9"/>
        <rFont val="Arial"/>
        <family val="2"/>
      </rPr>
      <t>5)</t>
    </r>
  </si>
  <si>
    <r>
      <t>NI</t>
    </r>
    <r>
      <rPr>
        <vertAlign val="superscript"/>
        <sz val="9"/>
        <rFont val="Arial"/>
        <family val="2"/>
      </rPr>
      <t>6)</t>
    </r>
  </si>
  <si>
    <r>
      <t>HH</t>
    </r>
    <r>
      <rPr>
        <vertAlign val="superscript"/>
        <sz val="9"/>
        <rFont val="Arial"/>
        <family val="2"/>
      </rPr>
      <t>7)</t>
    </r>
  </si>
  <si>
    <r>
      <t>BY</t>
    </r>
    <r>
      <rPr>
        <vertAlign val="superscript"/>
        <sz val="9"/>
        <rFont val="Arial"/>
        <family val="2"/>
      </rPr>
      <t>6)</t>
    </r>
  </si>
  <si>
    <r>
      <t>MV</t>
    </r>
    <r>
      <rPr>
        <vertAlign val="superscript"/>
        <sz val="9"/>
        <rFont val="Arial"/>
        <family val="2"/>
      </rPr>
      <t>8)</t>
    </r>
  </si>
  <si>
    <r>
      <t>SL</t>
    </r>
    <r>
      <rPr>
        <vertAlign val="superscript"/>
        <sz val="9"/>
        <rFont val="Arial"/>
        <family val="2"/>
      </rPr>
      <t>9)</t>
    </r>
  </si>
  <si>
    <r>
      <t>ST</t>
    </r>
    <r>
      <rPr>
        <vertAlign val="superscript"/>
        <sz val="9"/>
        <rFont val="Arial"/>
        <family val="2"/>
      </rPr>
      <t>10)</t>
    </r>
  </si>
  <si>
    <r>
      <t>NW</t>
    </r>
    <r>
      <rPr>
        <vertAlign val="superscript"/>
        <sz val="9"/>
        <rFont val="Arial"/>
        <family val="2"/>
      </rPr>
      <t>11)</t>
    </r>
  </si>
  <si>
    <t>Studienaufnah-me mit Studienberechtigung aus…</t>
  </si>
  <si>
    <t>Verteilung der Studieren-den insgesamt</t>
  </si>
  <si>
    <r>
      <t>Geistes-wiss.</t>
    </r>
    <r>
      <rPr>
        <vertAlign val="superscript"/>
        <sz val="9"/>
        <color indexed="8"/>
        <rFont val="Arial"/>
        <family val="2"/>
      </rPr>
      <t>3)</t>
    </r>
  </si>
  <si>
    <r>
      <t>Rechts-, Wirt-schafts-, und Sozialwiss.</t>
    </r>
    <r>
      <rPr>
        <vertAlign val="superscript"/>
        <sz val="9"/>
        <color indexed="8"/>
        <rFont val="Arial"/>
        <family val="2"/>
      </rPr>
      <t>4)</t>
    </r>
  </si>
  <si>
    <r>
      <t>Mathematik/ Naturwiss.</t>
    </r>
    <r>
      <rPr>
        <vertAlign val="superscript"/>
        <sz val="9"/>
        <color indexed="8"/>
        <rFont val="Arial"/>
        <family val="2"/>
      </rPr>
      <t>5)</t>
    </r>
  </si>
  <si>
    <t>* Aufgrund von Änderungen in der Berechnung sind die Angaben nicht mit den in früheren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</si>
  <si>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 Westdeutschland und Ostdeutschland jeweils ohne Berlin.
Quelle: Statistische Ämter des Bundes und der Länder, Hochschulstatistik, eigene Berechnungen</t>
  </si>
  <si>
    <t>Internationale Studierende (Studienanfängerinnen und -anfänger)</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</si>
  <si>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</si>
  <si>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</si>
  <si>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</si>
  <si>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</si>
  <si>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</si>
  <si>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</si>
  <si>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</si>
  <si>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</si>
  <si>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</si>
  <si>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</si>
  <si>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</si>
  <si>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</si>
  <si>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</si>
  <si>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</si>
  <si>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</si>
  <si>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Median</t>
  </si>
  <si>
    <t>35 Jahre und älter</t>
  </si>
  <si>
    <t>in Jahren</t>
  </si>
  <si>
    <r>
      <t>2017</t>
    </r>
    <r>
      <rPr>
        <vertAlign val="superscript"/>
        <sz val="9"/>
        <color indexed="8"/>
        <rFont val="Arial"/>
        <family val="2"/>
      </rPr>
      <t>6)</t>
    </r>
  </si>
  <si>
    <t>Tab. F2-1A: Studienberechtigte* und Studienberechtigtenquote 1995 und 2000 bis 2016** nach Art der Hochschulreife*** und Geschlecht</t>
  </si>
  <si>
    <t>* Ab 2006 ohne Studienberechtigte mit Externenprüfung.
** Werte ab 2012 um die Ergebnisse des Zensus 2011 korrigiert. 
*** Allgemeine Hochschulreife einschließlich fachgebundener Hochschulreife.
1) Ohne Absolventinnen und Absolventen/Abgängerinnen und Abgänger von G8-Gymnasien 
2) Seit 2013 ohne schulischen Teil der Fachhochschulreife.
Quelle: Statistische Ämter des Bundes und der Länder, Hochschulstatistik</t>
  </si>
  <si>
    <r>
      <t>Mit Fachhoch-schulreife</t>
    </r>
    <r>
      <rPr>
        <vertAlign val="superscript"/>
        <sz val="9"/>
        <rFont val="Arial"/>
        <family val="2"/>
      </rPr>
      <t>2)</t>
    </r>
  </si>
  <si>
    <r>
      <t>Um G8-Effekt bereinigte Werte</t>
    </r>
    <r>
      <rPr>
        <vertAlign val="superscript"/>
        <sz val="9"/>
        <rFont val="Arial"/>
        <family val="2"/>
      </rPr>
      <t>1)</t>
    </r>
  </si>
  <si>
    <r>
      <t>2017</t>
    </r>
    <r>
      <rPr>
        <vertAlign val="superscript"/>
        <sz val="9"/>
        <color indexed="8"/>
        <rFont val="Arial"/>
        <family val="2"/>
      </rPr>
      <t>2)</t>
    </r>
  </si>
  <si>
    <t>Tab. F2-2A: Zahl der Studienanfängerinnen und -anfänger*, Frauenanteil, Anteil Fachhochschule und Studienanfängerquote 1975 bis 2017**</t>
  </si>
  <si>
    <t>Davon mit angestrebtem Abschluss</t>
  </si>
  <si>
    <t>Master (ohne LA)</t>
  </si>
  <si>
    <t>Bachelor (ohne LA)</t>
  </si>
  <si>
    <t>Promotion</t>
  </si>
  <si>
    <t>Sonstiger Abschluss (einschl. LA)</t>
  </si>
  <si>
    <t xml:space="preserve"> Kein Abschluss angestrebt</t>
  </si>
  <si>
    <r>
      <t>2017</t>
    </r>
    <r>
      <rPr>
        <vertAlign val="superscript"/>
        <sz val="9"/>
        <rFont val="Arial"/>
        <family val="2"/>
      </rPr>
      <t>2)</t>
    </r>
  </si>
  <si>
    <t>Wintersemester 2015/16</t>
  </si>
  <si>
    <t>Wintersemester 2016/17</t>
  </si>
  <si>
    <r>
      <t>BW</t>
    </r>
    <r>
      <rPr>
        <vertAlign val="superscript"/>
        <sz val="9"/>
        <rFont val="Arial"/>
        <family val="2"/>
      </rPr>
      <t>1)</t>
    </r>
  </si>
  <si>
    <t>2015/16</t>
  </si>
  <si>
    <t>74-80</t>
  </si>
  <si>
    <t>78-82</t>
  </si>
  <si>
    <t>80-86</t>
  </si>
  <si>
    <t>53-60</t>
  </si>
  <si>
    <t>73-79</t>
  </si>
  <si>
    <t>78-83</t>
  </si>
  <si>
    <t>Männer mit allgemeiner und fachgebundener Hochschulreife</t>
  </si>
  <si>
    <t>Frauen mit allgemeiner und fachgebundener Hochschulreife</t>
  </si>
  <si>
    <t>Männer mit Fachhochschulreife</t>
  </si>
  <si>
    <t>Frauen mit Fachhochschulreife</t>
  </si>
  <si>
    <t>75-80</t>
  </si>
  <si>
    <t>83-90</t>
  </si>
  <si>
    <t>75-81</t>
  </si>
  <si>
    <t>72-76</t>
  </si>
  <si>
    <t>81-88</t>
  </si>
  <si>
    <t>71-72</t>
  </si>
  <si>
    <t>78-79</t>
  </si>
  <si>
    <t>74-82</t>
  </si>
  <si>
    <t>75-79</t>
  </si>
  <si>
    <r>
      <t>SH</t>
    </r>
    <r>
      <rPr>
        <vertAlign val="superscript"/>
        <sz val="9"/>
        <rFont val="Arial"/>
        <family val="2"/>
      </rPr>
      <t>12)</t>
    </r>
  </si>
  <si>
    <t>2016/17</t>
  </si>
  <si>
    <t>OECD-Staaten</t>
  </si>
  <si>
    <t>2005 (insgesamt)</t>
  </si>
  <si>
    <t>2013 (insgesamt)</t>
  </si>
  <si>
    <r>
      <t>2013 (ohne internationale Studienanfängerinnen und -anfänger)</t>
    </r>
    <r>
      <rPr>
        <vertAlign val="superscript"/>
        <sz val="9"/>
        <rFont val="Arial"/>
        <family val="2"/>
      </rPr>
      <t>2)</t>
    </r>
  </si>
  <si>
    <t>Studienanfängerquote (Erststudium) nach ISCED 2011</t>
  </si>
  <si>
    <r>
      <t>ISCED 5-7</t>
    </r>
    <r>
      <rPr>
        <vertAlign val="superscript"/>
        <sz val="9"/>
        <rFont val="Arial"/>
        <family val="2"/>
      </rPr>
      <t>3)</t>
    </r>
  </si>
  <si>
    <t>ISCED 5</t>
  </si>
  <si>
    <t>ISCED 6</t>
  </si>
  <si>
    <t>ISCED 7</t>
  </si>
  <si>
    <t>ISCED 8</t>
  </si>
  <si>
    <t>Australien</t>
  </si>
  <si>
    <t>Belgien</t>
  </si>
  <si>
    <t>Kanada</t>
  </si>
  <si>
    <t>Chile</t>
  </si>
  <si>
    <t>Tschechien</t>
  </si>
  <si>
    <t>Dänemark</t>
  </si>
  <si>
    <t>Estland</t>
  </si>
  <si>
    <t>Finnland</t>
  </si>
  <si>
    <t>Griechenland</t>
  </si>
  <si>
    <t>Island</t>
  </si>
  <si>
    <t>Irland</t>
  </si>
  <si>
    <t>Israel</t>
  </si>
  <si>
    <t>Japan</t>
  </si>
  <si>
    <t>Korea</t>
  </si>
  <si>
    <t>Luxemburg</t>
  </si>
  <si>
    <t>Mexiko</t>
  </si>
  <si>
    <t>Niederlande</t>
  </si>
  <si>
    <t>Neuseeland</t>
  </si>
  <si>
    <t>Norwegen</t>
  </si>
  <si>
    <t>Portugal</t>
  </si>
  <si>
    <t>Slowakische Republik</t>
  </si>
  <si>
    <t>Slowenien</t>
  </si>
  <si>
    <t>Schweden</t>
  </si>
  <si>
    <t>Schweiz</t>
  </si>
  <si>
    <t>Vereinigte Königreich</t>
  </si>
  <si>
    <t>OECD-Mittel</t>
  </si>
  <si>
    <r>
      <t>EU-21-Mittel</t>
    </r>
    <r>
      <rPr>
        <vertAlign val="superscript"/>
        <sz val="9"/>
        <rFont val="Arial"/>
        <family val="2"/>
      </rPr>
      <t>4)</t>
    </r>
  </si>
  <si>
    <t>BRICS-Staaten</t>
  </si>
  <si>
    <t>Südafrika</t>
  </si>
  <si>
    <t>* Die Vergleichbarkeit der ISCED 2011 mit der vorherigen Fassung der internationalen Bildungsklassifikation (ISCED 97) ist nicht mehr gegeben, weil die tertiären Bildungsbereiche unterschiedlich abgegrenzt werden (vgl. OECD 2015: ISCED 2011. Operational Manual).
1) Studienjahr = Sommer- plus vorhergehendes Wintersemester.
2) Quote ohne internationale Studierende.
3) Erststudium im Tertiärbereich, ohne Doppelzählungen.
4) Ungewichteter Mittelwert für die 21 EU-Staaten, die zugleich Mitglied der OECD sind und für die Daten vorliegen.
Quelle: OECD, Bildung auf einen Blick 2014 (dx.doi.org/10.1787/888933118485), Bildung auf einen Blick 2015 (dx.doi.org/10.1787/888932850623)</t>
  </si>
  <si>
    <t>2015 (insgesamt)</t>
  </si>
  <si>
    <r>
      <t>2015 (ohne internationale Studienanfängerinnen und -anfänger)</t>
    </r>
    <r>
      <rPr>
        <vertAlign val="superscript"/>
        <sz val="9"/>
        <rFont val="Arial"/>
        <family val="2"/>
      </rPr>
      <t>2)</t>
    </r>
  </si>
  <si>
    <t>Lettland</t>
  </si>
  <si>
    <t>Geisteswiss. und Kunst</t>
  </si>
  <si>
    <t>Wirtschaft, Verwaltung, Recht</t>
  </si>
  <si>
    <t>Naturwiss., Mathematik, Statistik</t>
  </si>
  <si>
    <t>Erziehungs-wissenschaft</t>
  </si>
  <si>
    <t>Sozialwiss., Journalismus, Informations-wesen</t>
  </si>
  <si>
    <t>Informatik, Kommunika-tionstechno-logie</t>
  </si>
  <si>
    <t>Ingenieur-wesen, verarb. Gewerbe, Baugewerbe</t>
  </si>
  <si>
    <r>
      <t>MINT-Anteil</t>
    </r>
    <r>
      <rPr>
        <vertAlign val="superscript"/>
        <sz val="9"/>
        <rFont val="Arial"/>
        <family val="2"/>
      </rPr>
      <t>1)</t>
    </r>
    <r>
      <rPr>
        <sz val="9"/>
        <rFont val="Arial"/>
        <family val="2"/>
      </rPr>
      <t xml:space="preserve"> insgesamt</t>
    </r>
  </si>
  <si>
    <t>Anteil der Fächergruppen</t>
  </si>
  <si>
    <r>
      <t>Frauenanteil</t>
    </r>
    <r>
      <rPr>
        <sz val="9"/>
        <rFont val="Arial"/>
        <family val="2"/>
      </rPr>
      <t xml:space="preserve"> insgesamt</t>
    </r>
  </si>
  <si>
    <r>
      <t>EU-21-Mittel</t>
    </r>
    <r>
      <rPr>
        <vertAlign val="superscript"/>
        <sz val="9"/>
        <rFont val="Arial"/>
        <family val="2"/>
      </rPr>
      <t>2)</t>
    </r>
  </si>
  <si>
    <t>* An 100% fehlende Anteile entfallen auf nicht dargestelle Fächergruppen (Dienstleistungen, Land-, Forstwirtschaft, Fischerei und Tiermedizin).
**Studienjahr = Sommer- plus vorhergehendes Wintersemester.
1) Summe der Spalten Naturwissenschaften, Informatik und Ingenieurwesen. 
2) Ungewichteter Mittelwert für die 21 EU-Staaten, die zugleich Mitglied der OECD sind und für die Daten vorliegen.
Quelle: OECD, Bildung auf einen Blick 2014 (dx.doi.org/10.1787/888933118485), Bildung auf einen Blick 2015 (dx.doi.org/10.1787/888932850623)</t>
  </si>
  <si>
    <t>61-78</t>
  </si>
  <si>
    <t>84-89</t>
  </si>
  <si>
    <t>59-65</t>
  </si>
  <si>
    <t>77-83</t>
  </si>
  <si>
    <t>46-54</t>
  </si>
  <si>
    <r>
      <t>Prognose-werte</t>
    </r>
    <r>
      <rPr>
        <vertAlign val="superscript"/>
        <sz val="9"/>
        <rFont val="Arial"/>
        <family val="2"/>
      </rPr>
      <t>3)</t>
    </r>
  </si>
  <si>
    <r>
      <t>Aus den Anwerbestaaten</t>
    </r>
    <r>
      <rPr>
        <vertAlign val="superscript"/>
        <sz val="9"/>
        <rFont val="Antique Olive Compact"/>
        <family val="2"/>
      </rPr>
      <t>6)</t>
    </r>
  </si>
  <si>
    <r>
      <t>Migrationshintergrund</t>
    </r>
    <r>
      <rPr>
        <vertAlign val="superscript"/>
        <sz val="9"/>
        <rFont val="Arial"/>
        <family val="2"/>
      </rPr>
      <t>5)</t>
    </r>
  </si>
  <si>
    <r>
      <t>Frauen mit Fachhochschulreife</t>
    </r>
    <r>
      <rPr>
        <vertAlign val="superscript"/>
        <sz val="9"/>
        <rFont val="Arial"/>
        <family val="2"/>
      </rPr>
      <t>4)</t>
    </r>
  </si>
  <si>
    <r>
      <t>Männer mit Fachhochschulreife</t>
    </r>
    <r>
      <rPr>
        <vertAlign val="superscript"/>
        <sz val="9"/>
        <rFont val="Arial"/>
        <family val="2"/>
      </rPr>
      <t>4)</t>
    </r>
  </si>
  <si>
    <r>
      <t>Fachhochschulreife</t>
    </r>
    <r>
      <rPr>
        <vertAlign val="superscript"/>
        <sz val="9"/>
        <rFont val="Arial"/>
        <family val="2"/>
      </rPr>
      <t>4)</t>
    </r>
  </si>
  <si>
    <t>Höchster beruflicher Abschluss der Eltern</t>
  </si>
  <si>
    <t>Studienberechtigtenjahrgang</t>
  </si>
  <si>
    <r>
      <t>2012</t>
    </r>
    <r>
      <rPr>
        <vertAlign val="superscript"/>
        <sz val="9"/>
        <rFont val="Arial"/>
        <family val="2"/>
      </rPr>
      <t>1)</t>
    </r>
  </si>
  <si>
    <t>Prognostizierte Studienaufnahme in %</t>
  </si>
  <si>
    <t>Mindestens ein Elternteil mit Lehre oder ohne beruflichen Abschluss</t>
  </si>
  <si>
    <t>Mindestens ein Elternteil mit Meisterprüfung</t>
  </si>
  <si>
    <t>Mindestens ein Elternteil mit Fachhochschulabschluss</t>
  </si>
  <si>
    <t>Mindestens ein Elternteil mit Universitätsabschluss</t>
  </si>
  <si>
    <t>Anzahl Fälle im Studienberechtigtenpanel</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</si>
  <si>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</si>
  <si>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1) Ohne Saarland.</t>
  </si>
  <si>
    <t>Quelle: DZHW, Studienberechtigtenpanel</t>
  </si>
  <si>
    <t>Ausbildungs-/Studienangebot entspricht am
besten meinen fachlichen Interesse</t>
  </si>
  <si>
    <t>Atmosphäre des Ausbildungs-/Studienortes</t>
  </si>
  <si>
    <t>Günstige Lebensbedingungen am Ausbildungs-/Studienort (Lebenshaltung, Wohnen)</t>
  </si>
  <si>
    <t>Ausbildungs-/Studienort bietet hervorragende
Beschäftigungschancen nach der Ausbildung/ dem Studium</t>
  </si>
  <si>
    <t xml:space="preserve">Freizeitangebot des Ausbildungs-/Studienortes </t>
  </si>
  <si>
    <t>Nähe zum Heimatort</t>
  </si>
  <si>
    <t>Eltern, Verwandte oder Freunde leben am
Ausbildungs-/Studienort</t>
  </si>
  <si>
    <t>Aspekt der Wahl des Studien- bzw. Ausbildungsorts</t>
  </si>
  <si>
    <t>Männer</t>
  </si>
  <si>
    <t>Frauen</t>
  </si>
  <si>
    <t>Bildungsabsicht: Studium</t>
  </si>
  <si>
    <t>Bildungsabsicht: Berufsausbildung</t>
  </si>
  <si>
    <t>Bildungs-herkunft: akademisch</t>
  </si>
  <si>
    <t>Bildungs-herkunft: nicht-akademisch</t>
  </si>
  <si>
    <t>Angestrebter Abschluss: Bachelor</t>
  </si>
  <si>
    <t>Angestrebter Abschluss: Master</t>
  </si>
  <si>
    <t>Angestrebter Abschluss: Promotion</t>
  </si>
  <si>
    <t>Nordafrika, naher und mittlerer Osten</t>
  </si>
  <si>
    <t>Westdeutsche Flächenländer</t>
  </si>
  <si>
    <t>Ostdeutsche Flächenländer</t>
  </si>
  <si>
    <t>Stadtsstaaten</t>
  </si>
  <si>
    <t xml:space="preserve">
Quelle: Statistische Ämter des Bundes und der Länder, Hochschulstatistik, Recherche in DZHW-ICE, eigene Berechnungen</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</si>
  <si>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  2012 ohne Saarland
Quelle: DZHW Studienberechtigtenbefragung
</t>
  </si>
  <si>
    <t>Gesund-heit und Sozial-wesen</t>
  </si>
  <si>
    <r>
      <t>Anzahl</t>
    </r>
    <r>
      <rPr>
        <vertAlign val="superscript"/>
        <sz val="9"/>
        <color indexed="8"/>
        <rFont val="Arial"/>
        <family val="2"/>
      </rPr>
      <t>2)</t>
    </r>
  </si>
  <si>
    <t>* Studienanfängerinnen und -anfänger im ersten Hochschulsemester, einschließlich Verwaltungsfachhochschulen.
** Ohne sonstige Abschlüsse
1) Alle osteuropäischen EU-Staaten, Stand 2017.
2) Auf 5 gerundete Werte. 
Lesehilfe: 2016 kamen 24.695 (24,6%) aller internationalen Studierenden (bildungsausländische Studienanfängerinnen und -anfänger) aus einem westeuropäischen Staat. Von diesen Studierenden streben 26,8 % einen Bachelorabschluss an, 13,7 % einen Masterabschluss, 2,7% schrieben sich mit dem Ziel einer Promotion ein und 52,5 % streben keinen Abschluss in Deutschland an; zur letzten Gruppe zählen auch die Studierenden im ERASMUS-Programm der EU.
Quelle: Statistische Ämter des Bundes und der Länder, Hochschulstatistik, Recherche in DZHW-ICE, eigene Berechnungen</t>
  </si>
  <si>
    <t>Tab. F2-10web: Studienanfängerquote: Anteil der Studienanfängerinnen und -anfänger an der alterstypischen Bevölkerung in den OECD-Staaten 2005, 2013 und 2015 (ISCED 2011)*</t>
  </si>
  <si>
    <t>Tab. F2-6web: Übergangsquoten in die Hochschule 1980, 1985, 1990, 1993 bis 2015* nach Ländern, Geschlecht, Art der Hochschulreife und Migrationshintergrund (in %)</t>
  </si>
  <si>
    <r>
      <t>Ingenieur-
wiss.</t>
    </r>
    <r>
      <rPr>
        <vertAlign val="superscript"/>
        <sz val="9"/>
        <color indexed="8"/>
        <rFont val="Arial"/>
        <family val="2"/>
      </rPr>
      <t>6)</t>
    </r>
  </si>
  <si>
    <r>
      <t>Agrar-, Forst-, und Ernäh- rungs-
wiss.</t>
    </r>
    <r>
      <rPr>
        <vertAlign val="superscript"/>
        <sz val="9"/>
        <color indexed="8"/>
        <rFont val="Arial"/>
        <family val="2"/>
      </rPr>
      <t>7)</t>
    </r>
  </si>
  <si>
    <t>Fernstudierende</t>
  </si>
  <si>
    <t>Nicht-traditio-nelle Studie-rende</t>
  </si>
  <si>
    <t>Verteilung der Nicht-traditio-nellen Studieren-den</t>
  </si>
  <si>
    <t>* Studienanfängerinnen und -anfänger im ersten Hochschulsemester, einschließlich Verwaltungsfachhochschulen.
** Werte ab 2012 mit Berücksichtigung der Ergebnisse des Zensus 2011.
1) Studienjahr = Sommer- plus nachfolgendes Wintersemester.
2) Berechnung nach dem OECD-Verfahren, einschließlich Verwaltungsfachhochschulen.
3) Quoten für 2007 und 2008 nicht neu berechnet. G8-bereinigte Werte 2012 und 2013 ohne Zensuskorrektur.
4) Quoten für 2006, 2007 und 2008 nicht neu berechnet. 
5) Werte in Klammern ab 2009: Ohne ausländische Hochschulzugangsberechtigung und um den G8-Effekt korrigiert (2012 und 2013 ohne Berücksichtigung des Zensus 2011).
6) Vorläufiges Ergebnis.
Quelle: Statistische Ämter des Bundes und der Länder, Hochschulstatistik</t>
  </si>
  <si>
    <r>
      <t>2016</t>
    </r>
    <r>
      <rPr>
        <vertAlign val="superscript"/>
        <sz val="9"/>
        <color indexed="8"/>
        <rFont val="Arial"/>
        <family val="2"/>
      </rPr>
      <t>3)</t>
    </r>
  </si>
  <si>
    <r>
      <t>2017</t>
    </r>
    <r>
      <rPr>
        <vertAlign val="superscript"/>
        <sz val="9"/>
        <color indexed="8"/>
        <rFont val="Arial"/>
        <family val="2"/>
      </rPr>
      <t>4)</t>
    </r>
  </si>
  <si>
    <t>Quelle: DSW/DZHW 21. Sozialerhebung</t>
  </si>
  <si>
    <t>Abb. F2-10web: Studierende im de-facto-Vollzeit- und -Teilzeitstudium* 1991 bis 2016** (in Stunden/Woche)</t>
  </si>
  <si>
    <t>Begabtenprüfung</t>
  </si>
  <si>
    <r>
      <t>Begabtenprüfung</t>
    </r>
    <r>
      <rPr>
        <vertAlign val="superscript"/>
        <sz val="9"/>
        <rFont val="Arial"/>
        <family val="2"/>
      </rPr>
      <t>3)</t>
    </r>
  </si>
  <si>
    <r>
      <t>Eignungsprüfung Kunst/Musik</t>
    </r>
    <r>
      <rPr>
        <vertAlign val="superscript"/>
        <sz val="9"/>
        <rFont val="Arial"/>
        <family val="2"/>
      </rPr>
      <t>3)</t>
    </r>
  </si>
  <si>
    <r>
      <t>Darunter Anteile ohne Studierende mit ausländischer Studienberechtigung</t>
    </r>
    <r>
      <rPr>
        <vertAlign val="superscript"/>
        <sz val="9"/>
        <rFont val="Arial"/>
        <family val="2"/>
      </rPr>
      <t>4)</t>
    </r>
  </si>
  <si>
    <t>Tab. F2-4A: Zusammensetzung der Studienanfängerinnen und -anfänger 2000 bis 2016* nach Art der Studienberechtigung** und Hochschularten (in %)</t>
  </si>
  <si>
    <t>* Studienjahre: Sommer- und nachfolgendes Wintersemester, ohne Verwaltungsfachhochschulen.
** Bis zum Bildungsbericht 2014 wurde die Begabtenprüfung nicht gesondert, sondern als Teil der Kategorie Dritter Bildungsweg ausgewiesen. 
1) Abendgymnasien, Kollegs.
2) Studienanfängerinnen und -anfänger ohne schulische Studienberechtigung, immatrikuliert aufgrund beruflicher Qualifizierung bzw. eine Aufstiegsfortbildung (z. B. Meister-, Technikerprüfung).
3) Seit 2016 werden beide Kategorien gemeinsam ausgewiesen. 
4) Erwerb der HZB im Ausland, inkl. Studienkolleg und Abschluss an deutscher Schule im Ausland.
Quelle: Statistische Ämter des Bundes und der Länder, Hochschulstatistik, eigene Berechnungen</t>
  </si>
  <si>
    <t>Hohe Qualität der Ausbildung/des Studiums</t>
  </si>
  <si>
    <t>Hoher Praxisbezug der Ausbildung/des Studiums</t>
  </si>
  <si>
    <t>Erfüllbare Zugangsbeschränkungen</t>
  </si>
  <si>
    <t>Finanzielle Gründe zwingen mich dazu,
heimatnah zu wohnen</t>
  </si>
  <si>
    <t>Verän-derung 2017 zu 2016</t>
  </si>
  <si>
    <t>Tab. F2-13web: Wanderung der Studienanfängerinnen und -anfänger zwischen Westdeutschland (W), Ostdeutschland (O)* und Berlin (BE) in den Wintersemestern 2003/04 und 2008/09 bis 2016/17 nach Geschlecht und Ort des Erwerbs der Studienberechtigung</t>
  </si>
  <si>
    <t>19 bis unter 21 Jahre</t>
  </si>
  <si>
    <t>Alter in Jahren</t>
  </si>
  <si>
    <t>23 bis unter 25 Jahre</t>
  </si>
  <si>
    <t>21 bis unter 23 Jahre</t>
  </si>
  <si>
    <t>25 bis unter 30 Jahre</t>
  </si>
  <si>
    <t>30 bis unter 35 Jahre</t>
  </si>
  <si>
    <t>* Studienanfängerinnen und -anfänger ohne schulische Studienberechtigung, immatrikuliert aufgrund beruflicher Qualifizierung bzw. eine Aufstiegsfortbildung (z. B. Meister-, Technikerprüfung), ohne Studierende mit Begabtenprüfung. Bis zum Bildungsbericht 2014 wurden auch Studierende, die über eine Begabtenprüfung an die Hochschule gekommen sind, als nicht-traditionelle Studierende gewertet. Die Werte wurden nachträglich auf die engere Definition umgerechnet. Die Angaben in der Tabelle entsprechen daher nicht mehr den Abgaben in früheren Bildungsberichten.  
**Auf 100 gerundete Werte.
1) Aufgrund der besonderen Zugangsvoraussetzungen ohne Kunsthochschulen und Verwaltungsfachhochschulen.
2) Als Fernhochschulen gelten Hochschulen, an denen mehr als drei Viertel der Studienanfängerinnen und -anfänger auf einen Fernstudiengang entfallen. 2014 ist eine größere Fachhochschule über den Schwellenwert gekommen und hat Anzahl und Anteilswert daher erhöht.
Quelle: Statistische Ämter des Bundes und der Länder, Hochschulstatistik, eigene Berechnungen</t>
  </si>
  <si>
    <r>
      <t>Tab. F2-16web: Nicht-traditionelle Studienanfängerinnen und -anfänger*</t>
    </r>
    <r>
      <rPr>
        <b/>
        <sz val="11"/>
        <rFont val="Calibri"/>
        <family val="2"/>
      </rPr>
      <t xml:space="preserve"> 2011 bis 2016 nach Art der Hochschule und Trägerschaft** </t>
    </r>
  </si>
  <si>
    <t>* Studienanfängerinnen und  -anfänger im ersten Hochschulsemester, einschließlich Verwaltungsfachhochschulen.
1) Im Jahr 2008 erhielt die Duale Hochschule Baden-Württemberg (DHBW) offiziellen Hochschul-Status, was den Sprung des Studienanfängeranteils in BW von 36,9% auf 46,8% ebenso erklärt wie den Zuwachs des Indexwerts.
2) Vorläufiges Ergebnis.
Quelle: Statistische Ämter des Bundes und der Länder, Hochschulstatistik, eigene Berechnungen</t>
  </si>
  <si>
    <t>Guter Ruf der Ausbildungsstätte/Hochschule</t>
  </si>
  <si>
    <t>* Studienberechtigte 2015, ein halbes Jahr vor Schulabschluss befragt.
** Anteil der Werte 1 und 2, 3 sowie 4 und 5 auf einer Skala von 1 = großen Einfluss bis 5 = keinen Einfluss, in %. 
Quelle: DZHW Studienberechtigtenbefragung</t>
  </si>
  <si>
    <t>1) Einschließlich Promotion.
2) Getrennte Erhebung von Universität/Kunsthochschule und Fachhochschule ab 2012.
Quelle: DSW/DZHW Sozialerhebung</t>
  </si>
  <si>
    <t xml:space="preserve">* De-facto-Vollzeitstudium: Studienaufwand von mindestens 25 Stunden/Woche; de-facto-Teilzeitstudium: Studienaufwand weniger als 25 Stunden pro Woche; niedriger Erwerbsaufwand: bis zu 15 Stunden Erwerbstätigkeit pro Woche; hoher Erwerbsaufwand: mindestens 15 Stunden Erwerbstätigkeit pro Woche.
** Bis 2012 Studierende im Erststudium, ab 2012 nur Studierende im Vollzeitstudium.
Quelle: DSW/DZHW Sozialerhebung 
</t>
  </si>
  <si>
    <t>*  Studienanfängerinnen und -anfänger im ersten Hochschulsemester, einschließlich Verwaltungsfachhochschulen.
** Ohne Sonstige Fächer und Fächer außerhalb der Studienbereichsgliederung. Die Fächergruppengliederung wurde zum Wintersemester 2015/16 umgestellt. Die Vorjahre wurden nach der neuen Systematik berechnet; die Werte sind also mit Tabellen aus früheren Bildungsberichten nicht für alle Fächergruppen vergleichbar.
1) Studienjahr = Sommer- plus nachfolgendes Wintersemester.
2) Vorläufiges Ergebnis.
3) Die Fächergruppe heißt seit dem Wintersemester 2015/16 Geisteswissenschaften; die Studienbereiche Psychologie und Erziehungswissenschaft werden seitdem der Fächergruppe Rechts-, Wirtschafts- und Sozialwissenschaften zugeordnet. 
4) Einschließlich der Studienbereiche Psychologie, Erziehungswissenschaft und Sonderpädagogik.
5) Ohne den Studienbereich Informatik.
6) Einschließlich des Studienbereichs Informatik.
7) Einschließlich der früheren Fächergruppe Veterinärmedizin.
Quelle: Statistische Ämter des Bundes und der Länder, Hochschulstatistik</t>
  </si>
  <si>
    <r>
      <t xml:space="preserve">* Übergangsquoten auf dem Stand 2016; Werte für 1980 und 1985 wurden nicht aktualisiert.
1) Übergangsquoten der Statistischen Ämter des Bundes und der Länder; bis Studienbeginn Sommersemester 1992 Deutsche, danach Deutsche und Bildungsinländer. Die Übergangsquote gibt an, welcher Teil der Studienberechtigten eines Jahrgangs ein Studium aufgenommen hat. Weil die Aufnahme eines ersten Studiums auch mehrere Jahre nach dem Erwerb der Studienberechtigung erfolgen kann, wird die Zahl der Studienanfängerinnen und -anfänger, die einem Studienberechtigtejahrgang angehören, über mehrere Jahre addiert. Für den in der Tabelle zuletzt ausgewiesenen Studienberechtigenjahrgang 2014 liegt der kumulierte Übergang aus drei Jahren (im Jahr des Erwerbs der Studienberechtigung, ein und zwei Jahre später) vor, für die Jahrgänge 2011 und früher werden mindestens 5 Jahre überblickt  (zur Zeitstruktur des Übergangs vgl. auch </t>
    </r>
    <r>
      <rPr>
        <b/>
        <sz val="8.5"/>
        <rFont val="Arial"/>
        <family val="2"/>
      </rPr>
      <t>Tab. F2-7web</t>
    </r>
    <r>
      <rPr>
        <sz val="8.5"/>
        <rFont val="Arial"/>
        <family val="2"/>
      </rPr>
      <t>, in der auch für die aktuellsten Studienberechtigtenjahrgänge die Übergangsquoten für die ersten Jahre nach Erwerb der Studienberechtigung differenziert dargestellt sind).  
2) Ab Studienbeginn WS1992/93 einschließlich der ostdeutschen Länder .
3) Prognosewerte auf Basis des DZHW-Studienberechtigtenpanels; Befragungen der zweiten Welle, 6 Monate nach Schulabgang (2015: 8.953 Befragte, ohne Personen, die nur den schulischen Teil der Fachhochschulreife erworben haben).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 Im DZHW-Studienberechtigtenpanel 2015 wird der Übergang an die den Fachhochschulen gleichgestellten Berufsakademien (Duale Hochschulen) und die Universitäten der Bundeswehr als Studienaufnahme gewertet.. 
4) Seit 2013 ohne Studienberechtigte, die nur den schulischen Teil der Fachhochschulreife erworben haben. Dadurch sinkt die Zahl der Studienberechtigten mit Fachhochschulreife um eine nicht genau bestimmbare Anzahl (in der Größenordnung von etwa 20.000 bis 30.000). Die von 2012 auf 2013 stark steigenden Quoten dürften wesentlich auf diese methodische Umstellung zurückzuführen sein: Die Anzahl der Studienanfängerinnen und -anfänger mit Fachhochschulreife wird auf eine kleinere Ausgangsgruppe bezogen, so dass sich höhere Übergangsquoten errechnen. Werte der DZHW-Prognose ohne Schulabgängerinnen und -abgänger mit schulischem Teil der Fachhochschulreife.
5)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2015 einen Migrationshintergrund.
6) Frühere Anwerbestaaten: Portugal, Spanien, Italien, Jugoslawien, Griechenland, Türkei.
Quelle: Statistische Ämter des Bundes und der Länder, Hochschulstatistik; DZHW, Studienberechtigtenpanel</t>
    </r>
  </si>
  <si>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Baden-Württemberg: Offizieller Hochschul-Status für die Duale Hochschule Baden-Württemberg (DHBW) seit 2008.
5) Hessen: Doppelter Abiturjahrgang 2012 an 10%, 2013 an 60% der Schulen, 2014 an 30% der Schulen.
6) Bayern und Niedersachsen: Doppelter Abiturjahrgang 2011.
7) Hamburg: Doppelter Abiturjahrgang 2010.
8) Mecklenburg-Vorpommern: Doppelter Abiturjahrgang 2008.
9) Saarland: Doppelter Abiturjahrgang 2009.
10) Sachsen-Anhalt: Doppelter Abiturjahrgang 2007.
11) Nordrhein-Westfalen: Doppelter Abiturjahrgang 2013.
12) Schleswig-Holstein: Doppelter Abiturjahrgang 2016.
Quelle: Statistische Ämter des Bundes und der Länder, Hochschulstatistik, eigene Berechnungen</t>
  </si>
  <si>
    <t xml:space="preserve">* Basis ist die (nicht-)tertiäre Bildung des Vaters. Die Abbildung zeigt den Anteil der Studierenden, deren Väter keinen tertiären Abschluss haben (ISCED 0-4) im Vergleich zum Anteil der Männer in der Bevölkerung von 40 bis unter 60 Jahren ohne tertiären Abschluss. Die Position auf der Diagonale bedeutet einen Indexwert von 1, der bedeutet, dass der Anteil Studierender mit Vätern ohne tertiären Abschluss dem Anteil von Männern in der Elterngeneration entspricht, die keinen tertiären Abschluss haben. Unterhalb der Diagonale sind diese Studierenden anteilig geringer vertreten, oberhalb anteilig häufiger. 
Im Unterschied zu Abb. F2-2, in der ein Hochschulabschluss herangezogen wird, ist hier der Anteil von Studierenden aus nicht-tertiären Elternhäusern ausgewiesen. Eltern bzw. Väter mit einem beruflichen Abschluss im Tertiärbereich (z.B. Meister, Techniker) werden deshalb unterschiedlich zugeordnet. 
** Zu methodischen Anmerkungen vgl. DZHW (Hrsg.), Hauschildt, K., Vögtle, E., Gwosć, C. (2018). EUROSTUDENT VI Synopsis of Indicators: Social and Economic Conditions of Student Life in Europe. EUROSTUDENT VI Synopsis of Indicators. Hannover: DZHW, S. 54.
Quelle: EUROSTUDENT VI </t>
  </si>
  <si>
    <t>* Studienberechtigte 2015, ein halbes Jahr vor Schulabschluss befragt.
** Anteil der Werte 1 und 2 auf einer Skala von 1 = sehr gut bs 5 = sehr schlecht, in %. 
Quelle: DZHW Studienberechtigtenpanel</t>
  </si>
  <si>
    <t>Modell 1</t>
  </si>
  <si>
    <t>Modell 2</t>
  </si>
  <si>
    <t>Modell 3</t>
  </si>
  <si>
    <t>Modell 4</t>
  </si>
  <si>
    <t>Effektstärke</t>
  </si>
  <si>
    <t>Sig.</t>
  </si>
  <si>
    <t>***</t>
  </si>
  <si>
    <t>**</t>
  </si>
  <si>
    <t>n</t>
  </si>
  <si>
    <t>Pseudo-R2 (McFadden)</t>
  </si>
  <si>
    <t>Soziodemografische Merkmale</t>
  </si>
  <si>
    <t>Geschlecht (Ref.: Frau)</t>
  </si>
  <si>
    <t>Mann</t>
  </si>
  <si>
    <t>Bildungsherkunft (Ref.: mind. ein Elternteil mit akademischem Abschluss)</t>
  </si>
  <si>
    <t>Eltern ohne akademischen Abschluss</t>
  </si>
  <si>
    <t>Migrationshintergrund (Ref.: mit Migrationshintergrund)</t>
  </si>
  <si>
    <t>Ohne Migrationshintergrund</t>
  </si>
  <si>
    <t>Bildungsbezogene Merkmale</t>
  </si>
  <si>
    <t>Art der HZB (Ref.: Fachhochschulreife)</t>
  </si>
  <si>
    <t>Berufsausbildung (Ref.: Berufsausbildung abgeschlossen)</t>
  </si>
  <si>
    <t>Noch keine Berufsausbildung abgeschlossen</t>
  </si>
  <si>
    <t>*</t>
  </si>
  <si>
    <t>Leistungsbezogene Merkmale</t>
  </si>
  <si>
    <t>Durchschnittsnote der HZB</t>
  </si>
  <si>
    <r>
      <t>Subjektive Erfolgsaussichten für Studium</t>
    </r>
    <r>
      <rPr>
        <vertAlign val="superscript"/>
        <sz val="9"/>
        <rFont val="Arial"/>
        <family val="2"/>
      </rPr>
      <t>1)</t>
    </r>
  </si>
  <si>
    <t>Kostenbezogene Merkmale</t>
  </si>
  <si>
    <r>
      <t>Einfluss der antizipierten Studienkosten</t>
    </r>
    <r>
      <rPr>
        <vertAlign val="superscript"/>
        <sz val="9"/>
        <rFont val="Arial"/>
        <family val="2"/>
      </rPr>
      <t>2)</t>
    </r>
  </si>
  <si>
    <r>
      <t>Motiv: Wunsch nach baldiger fnanzieller Unabhängigkeit</t>
    </r>
    <r>
      <rPr>
        <vertAlign val="superscript"/>
        <sz val="9"/>
        <rFont val="Arial"/>
        <family val="2"/>
      </rPr>
      <t>3)</t>
    </r>
  </si>
  <si>
    <t>Ertragsbezogene Merkmale</t>
  </si>
  <si>
    <t>* Studienberechtigtenjahrgang 2015, befragt ein halbes Jahr nach dem Schulabgang.
** Abhängige Variable ist die bereits erfolgte oder fest geplante Studienaufnahme in einem dualen Studiengang, ein halbes Jahr nach dem Schulabgang.
*** Ausgewiesen sind durchschnittliche marginale Effekte (AME). Modelle sind für Schulen geclustert, gewichtete Daten.
1) Fünfstufige Skala von 1 = sehr gering bis 5 = sehr hoch.
2) Fünfstufige Skala von 1 = kein Einfluss bis 5 = großer Einfluss.
3) Sechsstufige Skala von 1 = bedeutungslos bis 5 = sehr bedeutend.
4) Fünfstufige Skala von 1 = trifft überhaupt nicht zu bis 5 = trifft voll und ganz zu.
5) Fünfstufige Skala von 1 = unwichtig bis 5 = sehr wichtig.
Quelle: DZHW Studienberechtigtenpanel</t>
  </si>
  <si>
    <r>
      <t>Motiv: Neigung zu praktischer Tätigkeit</t>
    </r>
    <r>
      <rPr>
        <vertAlign val="superscript"/>
        <sz val="9"/>
        <rFont val="Arial"/>
        <family val="2"/>
      </rPr>
      <t>3)</t>
    </r>
  </si>
  <si>
    <r>
      <t>Rolle von Arbeitsmarktgesichtspunkten</t>
    </r>
    <r>
      <rPr>
        <vertAlign val="superscript"/>
        <sz val="9"/>
        <rFont val="Arial"/>
        <family val="2"/>
      </rPr>
      <t>4)</t>
    </r>
  </si>
  <si>
    <r>
      <t>Wichtigkeit: Gute Chancen, beruﬂich aufzusteigen</t>
    </r>
    <r>
      <rPr>
        <vertAlign val="superscript"/>
        <sz val="9"/>
        <rFont val="Arial"/>
        <family val="2"/>
      </rPr>
      <t>5)</t>
    </r>
  </si>
  <si>
    <r>
      <t>Motiv: Wunsch nach sicherer beruﬂ. Zukunft</t>
    </r>
    <r>
      <rPr>
        <vertAlign val="superscript"/>
        <sz val="9"/>
        <rFont val="Arial"/>
        <family val="2"/>
      </rPr>
      <t>3)</t>
    </r>
  </si>
  <si>
    <t>* Anteil der Antworten 1 und 2 auf einer fünfstufigen Skala von 1 = sehr wichtig bis 5 = unwichtig, in Prozent. 
Quelle: DZHW-Studienberechtigtenbefragungen, entnommen aus: Schneider, H., Franke, B, Woisch, A., &amp; Spangenberg, H. (2017). Erwerb der Hochschulreife und nachschulische Werdegänge von Studienberechtigten. Studienberechtigte 2015 ein halbes Jahr vor und nach Schulabschluss, DZHW Forum Hochschule 4/2017. Hannover, S. 199</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</si>
  <si>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(internationale Studierende, in der Hochschulstatistik als Bildungsausländer bezeichnet). 
1) Studienjahr = Sommer- plus nachfolgendes Wintersemester.
2) Einschließlich Verwaltungsfachhochschulen.
3) 2016 Bachelor und Master einschließlich LA-Abschlüsse. Da internationale Studierende nur selten ein Lehramtsstudium aufnehmen, ist die Abweichung zu den Vorjahren klein. 2015 hätte sie 0,26 Prozentpunkte im Bachelor und 0,04 Prozentpunkte im Master betragen. 
4) Vorläufiges Ergebnis.
Quelle: Statistische Ämter des Bundes und der Länder, Hochschulstatistik, Recherche in DZHW-ICEland, eigene Berechnungen</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</si>
  <si>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</si>
  <si>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</si>
  <si>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</si>
  <si>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F2-11web: Studienanfängerinnen und -anfänger* 1975 bis 2017 nach Fächergruppen** (in %)</t>
  </si>
  <si>
    <t>Tab. F2-12web: Fächergruppenverteilung* der Studienanfängerinnen und -anfänger sowie Frauenanteil nach Fachrichtungen im internationalen Vergleich 2015** (in %)</t>
  </si>
  <si>
    <t>Tab. F2-14web: Internationale (bildungsausländische) Studierende (Anteil an den Studienanfängerinnen und -anfänger 2000, 2005, 2010 bis 2016 nach Ländern, in %)</t>
  </si>
  <si>
    <t>Tab. F2-15web: Zahl der Studienanfängerinnen und -anfänger* 1995, 2000 und 2005 bis 2017 nach Ländern**</t>
  </si>
  <si>
    <t>Tab. F2-3A: Studienanfängerinnen und -anfänger* in den Wintersemestern 2005/06 und 2008/09 bis 2016/17 nach Altersgruppen und Hochschulart</t>
  </si>
  <si>
    <t>Tab. F2-17web: Studierende mit beruflicher Ausbildung 1991 bis 2016 nach Hochschulart und Geschlecht (in %)</t>
  </si>
  <si>
    <t>Abb. F2-9web: Studienanfängerzahl und Vorausberechnungen 2006 bis 2030* (Anzahl)</t>
  </si>
  <si>
    <t>Abb. F2-7web: Höchster beruflicher Abschluss der Eltern von Studierenden 1991 bis 2016 (in %)</t>
  </si>
  <si>
    <t>Abb. F2-6web: Einfluss von Kostenerwägungen auf die Studienentscheidung* nach Geschlecht, Bildungsherkunft und Schultyp 2014 (in %)**</t>
  </si>
  <si>
    <t>Abb. F2-5web: Einschätzung der Berufsaussichten* mit einem Studienabschluss bzw. einem Ausbildungsabschluss 2014 (in %)**</t>
  </si>
  <si>
    <t>Tab. F2-18web: Studienberechtigte 2015*: Determinanten zur Erklärung der Entscheidung für ein Duales Studium** (logistische Regression)***</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</si>
  <si>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</si>
  <si>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</si>
  <si>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F2-4A: Studierwahrscheinlichkeit* der Studienberechtigtenjahrgänge 1996 bis 2015** nach beruflichem Abschluss der Eltern (in %)</t>
  </si>
  <si>
    <t>Abb. F2-8web: Studierende aus Elternhäusern ohne tertiären Abschluss* und Bevölkerung mit höchstem Abschluss 
ISCED 0-4** 2016/17 im europäischen Vergleich (in %)</t>
  </si>
  <si>
    <t>Zielstaaten für internationale Studierende</t>
  </si>
  <si>
    <t>Großbritannien</t>
  </si>
  <si>
    <t>Vereinigte Arabische Emirate</t>
  </si>
  <si>
    <t>Herkunftsregionen und -staaten für internationale Studierende</t>
  </si>
  <si>
    <t>Saudi-Arabien</t>
  </si>
  <si>
    <t>Europa</t>
  </si>
  <si>
    <t>Asien</t>
  </si>
  <si>
    <t>Afrika</t>
  </si>
  <si>
    <t>Ozeanien</t>
  </si>
  <si>
    <t xml:space="preserve">Tab. F2-19web: Mobilität internationaler Studierender* – Matrix der 15 wichtigsten Zielstaaten nach Herkunftsregionen sowie Anteil internationaler Studierender nach ISCED-Stufe des Tertiärbereichs 2015 </t>
  </si>
  <si>
    <t>Anteil internationaler Studierender an allen Studierenden des Ziellandes</t>
  </si>
  <si>
    <t>Geografisch nicht zuzuordnen</t>
  </si>
  <si>
    <t>Tertiärbereich insgesamt</t>
  </si>
  <si>
    <t>Bachelor- oder gleichwertige Bildungsgänge</t>
  </si>
  <si>
    <t>Master- oder gleichwertige Bildungsgänge</t>
  </si>
  <si>
    <t>Promotions- oder gleichwertige Bildungsgänge</t>
  </si>
  <si>
    <t>x(11)</t>
  </si>
  <si>
    <r>
      <t>Italien</t>
    </r>
    <r>
      <rPr>
        <vertAlign val="superscript"/>
        <sz val="9"/>
        <rFont val="Arial"/>
        <family val="2"/>
      </rPr>
      <t>2) 3)</t>
    </r>
  </si>
  <si>
    <r>
      <t>Spanien</t>
    </r>
    <r>
      <rPr>
        <vertAlign val="superscript"/>
        <sz val="9"/>
        <rFont val="Arial"/>
        <family val="2"/>
      </rPr>
      <t>3)</t>
    </r>
  </si>
  <si>
    <r>
      <t>Türkei</t>
    </r>
    <r>
      <rPr>
        <vertAlign val="superscript"/>
        <sz val="9"/>
        <rFont val="Arial"/>
        <family val="2"/>
      </rPr>
      <t>2)</t>
    </r>
  </si>
  <si>
    <t>Frauenanteil in der Fächergruppe</t>
  </si>
  <si>
    <t xml:space="preserve">* Wert für 2017: Vorläufiges Ergebnis. 
Quelle: Statistische Ämter des Bundes und der Länder, Hochschulstatistik; KMK (Vorausberechnung der Studienanfängerzahlen 2014 bis 2025 vom 8.5.2014); Bertelsmann-Stiftung
</t>
  </si>
  <si>
    <t>Darunter</t>
  </si>
  <si>
    <t>Auslände-rinnen und Ausländer</t>
  </si>
  <si>
    <t>Anteil Auslände-rinnen und Ausländer</t>
  </si>
  <si>
    <t>Tab. F2-5A: Studienanfängerzahl*, Ausländerinnen und Ausländer und internationale Studierende (Bildungsausländer)** 1975 bis 2017</t>
  </si>
  <si>
    <t>Zurück zum Inhalt</t>
  </si>
  <si>
    <t>Abb. F2-4A: Studierwahrscheinlichkeit der Studienberechtigtenjahrgänge 1996 bis 2015 nach beruflichem Abschluss der Eltern (in %)</t>
  </si>
  <si>
    <t>Tab. F2-1A: Studienberechtigte und Studienberechtigtenquote 1995 und 2000 bis 2016 nach Art der Hochschulreife und Geschlecht</t>
  </si>
  <si>
    <t>Tab. F2-2A: Zahl der Studienanfängerinnen und -anfänger, Frauenanteil, Anteil Fachhochschule und Studienanfängerquote 1975 bis 2017</t>
  </si>
  <si>
    <t>Tab. F2-3A: Studienanfängerinnen und -anfänger in den Wintersemestern 2005/06 und 2008/09 bis 2016/17 nach Altersgruppen und Hochschulart</t>
  </si>
  <si>
    <t>Tab. F2-4A: Zusammensetzung der Studienanfängerinnen und -anfänger 2000 bis 2016 nach Art der Studienberechtigung und Hochschularten (in %)</t>
  </si>
  <si>
    <t>Tab. F2-5A: Studienanfängerzahl, Ausländerinnen und Ausländer und internationale Studierende (Bildungsausländer) 1975 bis 2017</t>
  </si>
  <si>
    <t>Abb. F2-5web: Einschätzung der Berufsaussichten mit einem Studienabschluss bzw. einem Ausbildungsabschluss 2014 (in %)</t>
  </si>
  <si>
    <t>Abb. F2-6web: Einfluss von Kostenerwägungen auf die Studienentscheidung nach Geschlecht, Bildungsherkunft und Schultyp 2014 (in %)</t>
  </si>
  <si>
    <t>Abb. F2-9web: Studienanfängerzahl und Vorausberechnungen 2006 bis 2030 (Anzahl)</t>
  </si>
  <si>
    <t>Abb. F2-10web: Studierende im de-facto-Vollzeit- und -Teilzeitstudium 1991 bis 2016 (in Stunden/Woche)</t>
  </si>
  <si>
    <t>Tab. F2-6web: Übergangsquoten in die Hochschule 1980, 1985, 1990, 1993 bis 2015 nach Ländern, Geschlecht, Art der Hochschulreife und Migrationshintergrund (in %)</t>
  </si>
  <si>
    <t>Tab. F2-7web: Bedeutung verschiedener Aspekte bei der Wahl des Studien- bzw. Ausbildungsorts (Studienberechtigte 2015, ein halbes Jahr vor Schulabschluss, in %)</t>
  </si>
  <si>
    <t>Tab. F2-8web: Studierwahrscheinlichkeit der Studienberechtigtenjahrgänge 1996 bis 2015 nach höchstem beruflichen Abschluss der Eltern (in %)</t>
  </si>
  <si>
    <t>Tab. F2-9web: Studienanfängeranteil an Fachhochschulen 1995, 2000 und 2005 bis 2016 nach  Ländern</t>
  </si>
  <si>
    <t>Tab. F2-10web: Studienanfängerquote: Anteil der Studienanfängerinnen und -anfänger an der alterstypischen Bevölkerung in den OECD-Staaten 2005, 2013 und 2015 (ISCED 2011)</t>
  </si>
  <si>
    <t>Tab. F2-11web: Studienanfängerinnen und -anfänger 1975 bis 2017 nach Fächergruppen (in %)</t>
  </si>
  <si>
    <t>Tab. F2-12web: Fächergruppenverteilung der Studienanfängerinnen und -anfänger sowie Frauenanteil nach Fachrichtungen im internationalen Vergleich 2015 (in %)</t>
  </si>
  <si>
    <t>Tab. F2-13web: Wanderung der Studienanfängerinnen und -anfänger zwischen Westdeutschland (W), Ostdeutschland (O) und Berlin (BE) in den Wintersemestern 2003/04 und 2008/09 bis 2016/17 nach Geschlecht 
                       und Ort des Erwerbs der Studienberechtigung</t>
  </si>
  <si>
    <t>Tab. F2-15web: Zahl der Studienanfängerinnen und -anfänger 1995, 2000 und 2005 bis 2017 nach Ländern</t>
  </si>
  <si>
    <t>Tab. F2-16web: Nicht-traditionelle Studienanfängerinnen und -anfänger 2011 bis 2016 nach Art der Hochschule und Trägerschaft</t>
  </si>
  <si>
    <t>Tab. F2-18web: Studienberechtigte 2015: Determinanten zur Erklärung der Entscheidung für ein Duales Studium (logistische Regression)</t>
  </si>
  <si>
    <t xml:space="preserve">Tab. F2-19web: Mobilität internationaler Studierender – Matrix der 15 wichtigsten Zielstaaten nach Herkunftsregionen sowie Anteil internationaler Studierender nach ISCED-Stufe des Tertiärbereichs 2015 </t>
  </si>
  <si>
    <t>Tab. F2-20web: Internationale Studierende (bildungsausländische Studienanfängerinnen und -anfänger) 2005 bis 2016 nach Herkunftsregionen und angestrebtem Abschluss</t>
  </si>
  <si>
    <t>Tab. F2-21web: Zeitstruktur des Übergangs in die Hochschule 1990, 1995 und 2000 bis 2016  nach Geschlecht und nach Art der Hochschulreife</t>
  </si>
  <si>
    <t>Abb. F2-8web: Studierende aus Elternhäusern ohne tertiären Abschluss und Bevölkerung mit höchstem Abschluss ISCED 0 bis 4 2016/17 im europäischen Vergleich (in %)</t>
  </si>
  <si>
    <t>in % der Studienanfängerinnen und -anfänger</t>
  </si>
  <si>
    <t>in % aller Studienanfängerinnen und -anfänger je Fächergruppe</t>
  </si>
  <si>
    <t>Hochschulart / Geschlecht</t>
  </si>
  <si>
    <t>Einflussfaktoren</t>
  </si>
  <si>
    <t>Mittel- und Latein-amerika</t>
  </si>
  <si>
    <t>* Internationale Studierende "(sind) zwecks Teilnahme an einem Bildungsgang im Tertiärbereich in ein anderen Land gekommen ... Das Herkunftsland ... wird mittels des Kriteriums 'Land der vorherigen Ausbildung' bzw. 'Land des gewähnlichen Aufenthaltsorts' definiert" (OECD, Bildungs auf einen Blick 2017, S. 373).
1) Daten geschätzt, wenn Angaben zum aktuellen Jahr fehlen. 
2) Ausländische Studierende.
3) Tertiärbereich insgesamt ohne Promotionsstudierende. 
Quelle: OECD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</si>
</sst>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 ##0_-;\-* #\ ##0_-;_-* &quot;-&quot;_-;_-@_-"/>
    <numFmt numFmtId="177" formatCode="_(* #,##0_);_(* \(#,##0\);_(* &quot;-&quot;??_);_(@_)"/>
    <numFmt numFmtId="178" formatCode="#,##0.0"/>
    <numFmt numFmtId="179" formatCode="_-* #\ ##0.0_-;\-* #\ ##0.0_-;_-* &quot;-&quot;_-;_-@_-"/>
    <numFmt numFmtId="180" formatCode="_([$€]* #,##0.00_);_([$€]* \(#,##0.00\);_([$€]* &quot;-&quot;??_);_(@_)"/>
    <numFmt numFmtId="181" formatCode="_.* #\ ##0.0_.;\.* #\ ##0.0_.;_.* &quot;.&quot;_.;_.@_."/>
    <numFmt numFmtId="182" formatCode="_-* #,##0.00\ _k_r_-;\-* #,##0.00\ _k_r_-;_-* &quot;-&quot;??\ _k_r_-;_-@_-"/>
  </numFmts>
  <fonts count="97">
    <font>
      <sz val="10"/>
      <name val="Arial"/>
    </font>
    <font>
      <sz val="11"/>
      <color theme="1"/>
      <name val="Calibri"/>
      <family val="2"/>
      <scheme val="minor"/>
    </font>
    <font>
      <sz val="10"/>
      <name val="Arial"/>
      <family val="2"/>
    </font>
    <font>
      <u/>
      <sz val="10"/>
      <color indexed="12"/>
      <name val="Arial"/>
      <family val="2"/>
    </font>
    <font>
      <b/>
      <sz val="9"/>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sz val="10"/>
      <name val="Arial"/>
      <family val="2"/>
    </font>
    <font>
      <sz val="9"/>
      <name val="Symbol"/>
      <family val="1"/>
    </font>
    <font>
      <b/>
      <sz val="11"/>
      <name val="Calibri"/>
      <family val="2"/>
    </font>
    <font>
      <sz val="10"/>
      <name val="NewCenturySchlbk"/>
    </font>
    <font>
      <sz val="9"/>
      <color indexed="10"/>
      <name val="Arial"/>
      <family val="2"/>
    </font>
    <font>
      <sz val="10"/>
      <color indexed="57"/>
      <name val="Arial"/>
      <family val="2"/>
    </font>
    <font>
      <sz val="10"/>
      <name val="Arial"/>
      <family val="2"/>
    </font>
    <font>
      <vertAlign val="superscript"/>
      <sz val="8.5"/>
      <name val="Arial"/>
      <family val="2"/>
    </font>
    <font>
      <i/>
      <sz val="8"/>
      <name val="MetaNormalLF-Roman"/>
      <family val="2"/>
    </font>
    <font>
      <sz val="10"/>
      <name val="Arial"/>
      <family val="2"/>
    </font>
    <font>
      <sz val="10"/>
      <name val="MetaNormalLF-Roman"/>
    </font>
    <font>
      <sz val="10"/>
      <name val="Arial"/>
      <family val="2"/>
    </font>
    <font>
      <b/>
      <sz val="11"/>
      <name val="Arial"/>
      <family val="2"/>
    </font>
    <font>
      <sz val="11"/>
      <name val="Arial"/>
      <family val="2"/>
    </font>
    <font>
      <b/>
      <sz val="9"/>
      <name val="Symbol"/>
      <family val="1"/>
    </font>
    <font>
      <u/>
      <sz val="7"/>
      <color indexed="12"/>
      <name val="MetaNormalLF-Roman"/>
      <family val="2"/>
    </font>
    <font>
      <vertAlign val="superscript"/>
      <sz val="9"/>
      <name val="Antique Olive Compact"/>
      <family val="2"/>
    </font>
    <font>
      <sz val="9"/>
      <name val="Times New Roman"/>
      <family val="1"/>
    </font>
    <font>
      <sz val="11"/>
      <name val="µ¸¿ò"/>
    </font>
    <font>
      <sz val="9"/>
      <name val="Times"/>
      <family val="1"/>
    </font>
    <font>
      <b/>
      <sz val="12"/>
      <color indexed="12"/>
      <name val="Bookman"/>
      <family val="1"/>
    </font>
    <font>
      <b/>
      <i/>
      <u/>
      <sz val="10"/>
      <color indexed="10"/>
      <name val="Bookman"/>
      <family val="1"/>
    </font>
    <font>
      <sz val="8.5"/>
      <color indexed="8"/>
      <name val="MS Sans Serif"/>
      <family val="2"/>
    </font>
    <font>
      <b/>
      <sz val="10"/>
      <color indexed="8"/>
      <name val="MS Sans Serif"/>
      <family val="2"/>
    </font>
    <font>
      <u/>
      <sz val="10"/>
      <color indexed="36"/>
      <name val="Arial"/>
      <family val="2"/>
    </font>
    <font>
      <u/>
      <sz val="8.5"/>
      <color indexed="12"/>
      <name val="Arial"/>
      <family val="2"/>
    </font>
    <font>
      <u/>
      <sz val="7.5"/>
      <color indexed="12"/>
      <name val="Courier"/>
      <family val="3"/>
    </font>
    <font>
      <sz val="10"/>
      <name val="MS Sans Serif"/>
      <family val="2"/>
    </font>
    <font>
      <sz val="10"/>
      <name val="Helvetica"/>
      <family val="2"/>
    </font>
    <font>
      <sz val="11"/>
      <color indexed="8"/>
      <name val="Czcionka tekstu podstawowego"/>
      <family val="2"/>
    </font>
    <font>
      <sz val="7.5"/>
      <color indexed="8"/>
      <name val="MS Sans Serif"/>
      <family val="2"/>
    </font>
    <font>
      <b/>
      <sz val="14"/>
      <name val="Helv"/>
    </font>
    <font>
      <b/>
      <sz val="12"/>
      <name val="Helv"/>
    </font>
    <font>
      <sz val="12"/>
      <name val="ＭＳ Ｐゴシック"/>
      <family val="3"/>
      <charset val="128"/>
    </font>
    <font>
      <sz val="11"/>
      <color theme="1"/>
      <name val="Calibri"/>
      <family val="2"/>
      <charset val="238"/>
      <scheme val="minor"/>
    </font>
    <font>
      <sz val="11"/>
      <color theme="1"/>
      <name val="Calibri"/>
      <family val="2"/>
      <scheme val="minor"/>
    </font>
    <font>
      <b/>
      <sz val="8.5"/>
      <name val="Arial"/>
      <family val="2"/>
    </font>
    <font>
      <sz val="8"/>
      <color rgb="FF000000"/>
      <name val="Arial"/>
      <family val="2"/>
    </font>
    <font>
      <sz val="10"/>
      <name val="Calibri"/>
      <family val="2"/>
      <scheme val="minor"/>
    </font>
    <font>
      <sz val="10"/>
      <name val="Arial"/>
      <family val="2"/>
    </font>
    <font>
      <u/>
      <sz val="10"/>
      <color indexed="12"/>
      <name val="Arial"/>
      <family val="2"/>
    </font>
    <font>
      <b/>
      <sz val="10"/>
      <color rgb="FF000000"/>
      <name val="Arial"/>
      <family val="2"/>
    </font>
  </fonts>
  <fills count="53">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5"/>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10"/>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10"/>
        <bgColor indexed="64"/>
      </patternFill>
    </fill>
    <fill>
      <patternFill patternType="solid">
        <fgColor indexed="22"/>
        <bgColor indexed="8"/>
      </patternFill>
    </fill>
    <fill>
      <patternFill patternType="solid">
        <fgColor indexed="44"/>
        <bgColor indexed="10"/>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rgb="FFFFFFCC"/>
      </patternFill>
    </fill>
    <fill>
      <patternFill patternType="solid">
        <fgColor theme="0" tint="-0.249977111117893"/>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BFBFBF"/>
        <bgColor indexed="64"/>
      </patternFill>
    </fill>
    <fill>
      <patternFill patternType="solid">
        <fgColor rgb="FFC5D9F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8"/>
      </bottom>
      <diagonal/>
    </border>
  </borders>
  <cellStyleXfs count="445">
    <xf numFmtId="0" fontId="0" fillId="0" borderId="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16" fillId="5"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3" borderId="0" applyNumberFormat="0" applyBorder="0" applyAlignment="0" applyProtection="0"/>
    <xf numFmtId="175" fontId="8" fillId="0" borderId="0"/>
    <xf numFmtId="171" fontId="17" fillId="0" borderId="1">
      <alignment horizontal="left"/>
    </xf>
    <xf numFmtId="171" fontId="17" fillId="0" borderId="1">
      <alignment horizontal="left"/>
    </xf>
    <xf numFmtId="0" fontId="28" fillId="40" borderId="0" applyNumberFormat="0" applyBorder="0" applyAlignment="0" applyProtection="0"/>
    <xf numFmtId="0" fontId="28" fillId="41" borderId="0" applyNumberFormat="0" applyBorder="0" applyAlignment="0" applyProtection="0"/>
    <xf numFmtId="0" fontId="28" fillId="42" borderId="0" applyNumberFormat="0" applyBorder="0" applyAlignment="0" applyProtection="0"/>
    <xf numFmtId="0" fontId="28" fillId="43" borderId="0" applyNumberFormat="0" applyBorder="0" applyAlignment="0" applyProtection="0"/>
    <xf numFmtId="0" fontId="28" fillId="44" borderId="0" applyNumberFormat="0" applyBorder="0" applyAlignment="0" applyProtection="0"/>
    <xf numFmtId="0" fontId="28" fillId="45" borderId="0" applyNumberFormat="0" applyBorder="0" applyAlignment="0" applyProtection="0"/>
    <xf numFmtId="0" fontId="16" fillId="5"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2" borderId="0" applyNumberFormat="0" applyBorder="0" applyAlignment="0" applyProtection="0"/>
    <xf numFmtId="0" fontId="16" fillId="11" borderId="0" applyNumberFormat="0" applyBorder="0" applyAlignment="0" applyProtection="0"/>
    <xf numFmtId="0" fontId="16" fillId="13" borderId="0" applyNumberFormat="0" applyBorder="0" applyAlignment="0" applyProtection="0"/>
    <xf numFmtId="0" fontId="16" fillId="9" borderId="0" applyNumberFormat="0" applyBorder="0" applyAlignment="0" applyProtection="0"/>
    <xf numFmtId="0" fontId="16" fillId="2" borderId="0" applyNumberFormat="0" applyBorder="0" applyAlignment="0" applyProtection="0"/>
    <xf numFmtId="0" fontId="16" fillId="14" borderId="0" applyNumberFormat="0" applyBorder="0" applyAlignment="0" applyProtection="0"/>
    <xf numFmtId="172" fontId="17" fillId="0" borderId="1">
      <alignment horizontal="left"/>
    </xf>
    <xf numFmtId="172" fontId="17" fillId="0" borderId="1">
      <alignment horizontal="left"/>
    </xf>
    <xf numFmtId="173" fontId="17" fillId="0" borderId="1">
      <alignment horizontal="left"/>
    </xf>
    <xf numFmtId="173" fontId="17" fillId="0" borderId="1">
      <alignment horizontal="left"/>
    </xf>
    <xf numFmtId="0" fontId="18" fillId="16"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8" borderId="0" applyNumberFormat="0" applyBorder="0" applyAlignment="0" applyProtection="0"/>
    <xf numFmtId="0" fontId="18" fillId="16" borderId="0" applyNumberFormat="0" applyBorder="0" applyAlignment="0" applyProtection="0"/>
    <xf numFmtId="0" fontId="18" fillId="3" borderId="0" applyNumberFormat="0" applyBorder="0" applyAlignment="0" applyProtection="0"/>
    <xf numFmtId="0" fontId="18" fillId="15" borderId="0" applyNumberFormat="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174" fontId="17" fillId="0" borderId="1">
      <alignment horizontal="left"/>
    </xf>
    <xf numFmtId="174" fontId="17" fillId="0" borderId="1">
      <alignment horizontal="left"/>
    </xf>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9" fillId="5" borderId="2" applyNumberFormat="0" applyAlignment="0" applyProtection="0"/>
    <xf numFmtId="0" fontId="19" fillId="5" borderId="2" applyNumberFormat="0" applyAlignment="0" applyProtection="0"/>
    <xf numFmtId="0" fontId="20" fillId="5" borderId="3" applyNumberFormat="0" applyAlignment="0" applyProtection="0"/>
    <xf numFmtId="0" fontId="20" fillId="5" borderId="3" applyNumberFormat="0" applyAlignment="0" applyProtection="0"/>
    <xf numFmtId="0" fontId="8" fillId="24" borderId="4"/>
    <xf numFmtId="0" fontId="24" fillId="25" borderId="5">
      <alignment horizontal="right" vertical="top" wrapText="1"/>
    </xf>
    <xf numFmtId="0" fontId="73" fillId="0" borderId="0"/>
    <xf numFmtId="0" fontId="8" fillId="0" borderId="1"/>
    <xf numFmtId="0" fontId="49" fillId="26" borderId="6">
      <alignment horizontal="left" vertical="top" wrapText="1"/>
    </xf>
    <xf numFmtId="0" fontId="50" fillId="27" borderId="0">
      <alignment horizontal="center"/>
    </xf>
    <xf numFmtId="0" fontId="40" fillId="27" borderId="0">
      <alignment horizontal="center" vertical="center"/>
    </xf>
    <xf numFmtId="0" fontId="2" fillId="28" borderId="0">
      <alignment horizontal="center" wrapText="1"/>
    </xf>
    <xf numFmtId="0" fontId="6"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2" fillId="28" borderId="0">
      <alignment horizontal="center" wrapText="1"/>
    </xf>
    <xf numFmtId="0" fontId="55" fillId="28" borderId="0">
      <alignment horizontal="center" wrapText="1"/>
    </xf>
    <xf numFmtId="0" fontId="2" fillId="28" borderId="0">
      <alignment horizontal="center" wrapText="1"/>
    </xf>
    <xf numFmtId="0" fontId="2" fillId="28" borderId="0">
      <alignment horizontal="center" wrapText="1"/>
    </xf>
    <xf numFmtId="0" fontId="64" fillId="28" borderId="0">
      <alignment horizontal="center" wrapText="1"/>
    </xf>
    <xf numFmtId="0" fontId="66" fillId="28" borderId="0">
      <alignment horizontal="center" wrapText="1"/>
    </xf>
    <xf numFmtId="0" fontId="41" fillId="27" borderId="0">
      <alignment horizontal="center"/>
    </xf>
    <xf numFmtId="165" fontId="4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4" fillId="0" borderId="0">
      <alignment horizontal="right" vertical="top"/>
    </xf>
    <xf numFmtId="167" fontId="42" fillId="0" borderId="0" applyFont="0" applyFill="0" applyBorder="0" applyAlignment="0" applyProtection="0"/>
    <xf numFmtId="164" fontId="42" fillId="0" borderId="0" applyFont="0" applyFill="0" applyBorder="0" applyAlignment="0" applyProtection="0"/>
    <xf numFmtId="166" fontId="42" fillId="0" borderId="0" applyFont="0" applyFill="0" applyBorder="0" applyAlignment="0" applyProtection="0"/>
    <xf numFmtId="0" fontId="43" fillId="29" borderId="4" applyBorder="0">
      <protection locked="0"/>
    </xf>
    <xf numFmtId="0" fontId="43" fillId="29" borderId="4" applyBorder="0">
      <protection locked="0"/>
    </xf>
    <xf numFmtId="0" fontId="43" fillId="29" borderId="4" applyBorder="0">
      <protection locked="0"/>
    </xf>
    <xf numFmtId="0" fontId="75" fillId="0" borderId="0">
      <alignment horizontal="centerContinuous"/>
    </xf>
    <xf numFmtId="0" fontId="75" fillId="0" borderId="0" applyAlignment="0">
      <alignment horizontal="centerContinuous"/>
    </xf>
    <xf numFmtId="0" fontId="76" fillId="0" borderId="0" applyAlignment="0">
      <alignment horizontal="centerContinuous"/>
    </xf>
    <xf numFmtId="0" fontId="21" fillId="3" borderId="3" applyNumberFormat="0" applyAlignment="0" applyProtection="0"/>
    <xf numFmtId="0" fontId="21" fillId="3" borderId="3" applyNumberFormat="0" applyAlignment="0" applyProtection="0"/>
    <xf numFmtId="0" fontId="22" fillId="0" borderId="7" applyNumberFormat="0" applyFill="0" applyAlignment="0" applyProtection="0"/>
    <xf numFmtId="0" fontId="22" fillId="0" borderId="7"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7" fillId="29" borderId="4">
      <protection locked="0"/>
    </xf>
    <xf numFmtId="0" fontId="2" fillId="29" borderId="1"/>
    <xf numFmtId="0" fontId="2" fillId="29" borderId="1"/>
    <xf numFmtId="0" fontId="2" fillId="27" borderId="0"/>
    <xf numFmtId="0" fontId="2" fillId="27" borderId="0"/>
    <xf numFmtId="170" fontId="2" fillId="0" borderId="0" applyFont="0" applyFill="0" applyBorder="0" applyAlignment="0" applyProtection="0"/>
    <xf numFmtId="170" fontId="6"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2" fillId="0" borderId="0" applyFont="0" applyFill="0" applyBorder="0" applyAlignment="0" applyProtection="0"/>
    <xf numFmtId="170" fontId="64" fillId="0" borderId="0" applyFont="0" applyFill="0" applyBorder="0" applyAlignment="0" applyProtection="0"/>
    <xf numFmtId="180" fontId="2" fillId="0" borderId="0" applyFont="0" applyFill="0" applyBorder="0" applyAlignment="0" applyProtection="0"/>
    <xf numFmtId="170" fontId="55" fillId="0" borderId="0" applyFont="0" applyFill="0" applyBorder="0" applyAlignment="0" applyProtection="0"/>
    <xf numFmtId="170" fontId="2" fillId="0" borderId="0" applyFont="0" applyFill="0" applyBorder="0" applyAlignment="0" applyProtection="0"/>
    <xf numFmtId="180" fontId="2" fillId="0" borderId="0" applyFont="0" applyFill="0" applyBorder="0" applyAlignment="0" applyProtection="0"/>
    <xf numFmtId="170" fontId="64" fillId="0" borderId="0" applyFont="0" applyFill="0" applyBorder="0" applyAlignment="0" applyProtection="0"/>
    <xf numFmtId="180" fontId="66" fillId="0" borderId="0" applyFont="0" applyFill="0" applyBorder="0" applyAlignment="0" applyProtection="0"/>
    <xf numFmtId="0" fontId="44" fillId="27" borderId="1">
      <alignment horizontal="left"/>
    </xf>
    <xf numFmtId="0" fontId="45" fillId="27" borderId="0">
      <alignment horizontal="left"/>
    </xf>
    <xf numFmtId="0" fontId="52" fillId="27" borderId="0">
      <alignment horizontal="left"/>
    </xf>
    <xf numFmtId="0" fontId="28" fillId="27" borderId="0">
      <alignment horizontal="left"/>
    </xf>
    <xf numFmtId="0" fontId="28" fillId="27" borderId="0">
      <alignment horizontal="left"/>
    </xf>
    <xf numFmtId="0" fontId="78" fillId="30" borderId="0">
      <alignment horizontal="left" vertical="top"/>
    </xf>
    <xf numFmtId="0" fontId="24" fillId="31" borderId="0">
      <alignment horizontal="right" vertical="top"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4" fillId="31" borderId="0">
      <alignment horizontal="right" vertical="top" textRotation="90" wrapText="1"/>
    </xf>
    <xf numFmtId="0" fontId="25" fillId="8" borderId="0" applyNumberFormat="0" applyBorder="0" applyAlignment="0" applyProtection="0"/>
    <xf numFmtId="0" fontId="25" fillId="8" borderId="0" applyNumberFormat="0" applyBorder="0" applyAlignment="0" applyProtection="0"/>
    <xf numFmtId="0" fontId="3" fillId="0" borderId="0" applyNumberFormat="0" applyFill="0" applyBorder="0" applyAlignment="0" applyProtection="0">
      <alignment vertical="top"/>
      <protection locked="0"/>
    </xf>
    <xf numFmtId="0" fontId="79" fillId="0" borderId="0" applyNumberFormat="0" applyFill="0" applyBorder="0" applyAlignment="0" applyProtection="0">
      <alignment vertical="top"/>
      <protection locked="0"/>
    </xf>
    <xf numFmtId="0" fontId="28" fillId="46" borderId="51" applyNumberFormat="0" applyFont="0" applyAlignment="0" applyProtection="0"/>
    <xf numFmtId="0" fontId="28" fillId="46" borderId="51" applyNumberFormat="0" applyFon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lignment vertical="top"/>
      <protection locked="0"/>
    </xf>
    <xf numFmtId="0" fontId="3" fillId="0" borderId="0" applyNumberFormat="0" applyFill="0" applyBorder="0" applyAlignment="0" applyProtection="0"/>
    <xf numFmtId="0" fontId="46" fillId="28" borderId="0">
      <alignment horizontal="center"/>
    </xf>
    <xf numFmtId="0" fontId="53" fillId="28" borderId="0">
      <alignment horizontal="center"/>
    </xf>
    <xf numFmtId="0" fontId="13" fillId="28" borderId="0">
      <alignment horizontal="center"/>
    </xf>
    <xf numFmtId="0" fontId="13" fillId="28" borderId="0">
      <alignment horizontal="center"/>
    </xf>
    <xf numFmtId="0" fontId="2" fillId="27" borderId="1">
      <alignment horizontal="centerContinuous" wrapText="1"/>
    </xf>
    <xf numFmtId="0" fontId="2" fillId="27" borderId="1">
      <alignment horizontal="centerContinuous" wrapText="1"/>
    </xf>
    <xf numFmtId="0" fontId="48" fillId="30" borderId="0">
      <alignment horizontal="center" wrapText="1"/>
    </xf>
    <xf numFmtId="0" fontId="2" fillId="27" borderId="1">
      <alignment horizontal="centerContinuous" wrapText="1"/>
    </xf>
    <xf numFmtId="167" fontId="2" fillId="0" borderId="0" applyFont="0" applyFill="0" applyBorder="0" applyAlignment="0" applyProtection="0"/>
    <xf numFmtId="167" fontId="2" fillId="0" borderId="0" applyFont="0" applyFill="0" applyBorder="0" applyAlignment="0" applyProtection="0"/>
    <xf numFmtId="167" fontId="64" fillId="0" borderId="0" applyFont="0" applyFill="0" applyBorder="0" applyAlignment="0" applyProtection="0"/>
    <xf numFmtId="167" fontId="66" fillId="0" borderId="0" applyFont="0" applyFill="0" applyBorder="0" applyAlignment="0" applyProtection="0"/>
    <xf numFmtId="167" fontId="2" fillId="0" borderId="0" applyFont="0" applyFill="0" applyBorder="0" applyAlignment="0" applyProtection="0"/>
    <xf numFmtId="0" fontId="8" fillId="27" borderId="8">
      <alignment wrapText="1"/>
    </xf>
    <xf numFmtId="0" fontId="8" fillId="27" borderId="8">
      <alignment wrapText="1"/>
    </xf>
    <xf numFmtId="0" fontId="8" fillId="27" borderId="8">
      <alignment wrapText="1"/>
    </xf>
    <xf numFmtId="0" fontId="8" fillId="27" borderId="8">
      <alignment wrapText="1"/>
    </xf>
    <xf numFmtId="0" fontId="8" fillId="27" borderId="9"/>
    <xf numFmtId="0" fontId="8" fillId="27" borderId="9"/>
    <xf numFmtId="0" fontId="8" fillId="27" borderId="9"/>
    <xf numFmtId="0" fontId="8" fillId="27" borderId="10"/>
    <xf numFmtId="0" fontId="8" fillId="27" borderId="10"/>
    <xf numFmtId="0" fontId="8" fillId="27" borderId="10"/>
    <xf numFmtId="0" fontId="8" fillId="27" borderId="11">
      <alignment horizontal="center" wrapText="1"/>
    </xf>
    <xf numFmtId="0" fontId="49" fillId="26" borderId="12">
      <alignment horizontal="left" vertical="top" wrapText="1"/>
    </xf>
    <xf numFmtId="0" fontId="2" fillId="0" borderId="0" applyFont="0" applyFill="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8" fillId="0" borderId="0"/>
    <xf numFmtId="0" fontId="28" fillId="0" borderId="0"/>
    <xf numFmtId="0" fontId="28" fillId="0" borderId="0"/>
    <xf numFmtId="0" fontId="82" fillId="0" borderId="0"/>
    <xf numFmtId="0" fontId="55" fillId="0" borderId="0"/>
    <xf numFmtId="0" fontId="39" fillId="0" borderId="0"/>
    <xf numFmtId="0" fontId="54" fillId="0" borderId="0"/>
    <xf numFmtId="0" fontId="55" fillId="0" borderId="0"/>
    <xf numFmtId="0" fontId="2" fillId="0" borderId="0"/>
    <xf numFmtId="0" fontId="28" fillId="0" borderId="0"/>
    <xf numFmtId="0" fontId="2" fillId="0" borderId="0"/>
    <xf numFmtId="0" fontId="64" fillId="0" borderId="0"/>
    <xf numFmtId="0" fontId="28" fillId="0" borderId="0"/>
    <xf numFmtId="0" fontId="55"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64" fillId="0" borderId="0"/>
    <xf numFmtId="0" fontId="2" fillId="0" borderId="0"/>
    <xf numFmtId="0" fontId="2" fillId="0" borderId="0"/>
    <xf numFmtId="0" fontId="2" fillId="0" borderId="0"/>
    <xf numFmtId="0" fontId="2" fillId="0" borderId="0"/>
    <xf numFmtId="0" fontId="83" fillId="0" borderId="0"/>
    <xf numFmtId="0" fontId="2" fillId="0" borderId="0"/>
    <xf numFmtId="0" fontId="2" fillId="0" borderId="0"/>
    <xf numFmtId="0" fontId="44" fillId="0" borderId="0"/>
    <xf numFmtId="0" fontId="2" fillId="0" borderId="0"/>
    <xf numFmtId="0" fontId="28" fillId="0" borderId="0"/>
    <xf numFmtId="0" fontId="82" fillId="0" borderId="0"/>
    <xf numFmtId="0" fontId="2" fillId="0" borderId="0"/>
    <xf numFmtId="0" fontId="2" fillId="0" borderId="0"/>
    <xf numFmtId="0" fontId="2" fillId="0" borderId="0"/>
    <xf numFmtId="0" fontId="42" fillId="0" borderId="0"/>
    <xf numFmtId="0" fontId="2" fillId="0" borderId="0"/>
    <xf numFmtId="0" fontId="28" fillId="0" borderId="0"/>
    <xf numFmtId="0" fontId="2" fillId="0" borderId="0"/>
    <xf numFmtId="0" fontId="28" fillId="0" borderId="0"/>
    <xf numFmtId="0" fontId="28" fillId="0" borderId="0"/>
    <xf numFmtId="0" fontId="28" fillId="0" borderId="0"/>
    <xf numFmtId="0" fontId="89" fillId="0" borderId="0"/>
    <xf numFmtId="0" fontId="28" fillId="0" borderId="0"/>
    <xf numFmtId="0" fontId="28" fillId="0" borderId="0"/>
    <xf numFmtId="0" fontId="82" fillId="0" borderId="0"/>
    <xf numFmtId="0" fontId="44" fillId="0" borderId="0"/>
    <xf numFmtId="0" fontId="43" fillId="0" borderId="0"/>
    <xf numFmtId="0" fontId="2" fillId="0" borderId="0"/>
    <xf numFmtId="0" fontId="42" fillId="0" borderId="0"/>
    <xf numFmtId="0" fontId="89" fillId="0" borderId="0"/>
    <xf numFmtId="0" fontId="84" fillId="0" borderId="0"/>
    <xf numFmtId="0" fontId="89" fillId="0" borderId="0"/>
    <xf numFmtId="0" fontId="84" fillId="0" borderId="0"/>
    <xf numFmtId="0" fontId="89"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4" fillId="0" borderId="0"/>
    <xf numFmtId="0" fontId="89" fillId="0" borderId="0"/>
    <xf numFmtId="0" fontId="84" fillId="0" borderId="0"/>
    <xf numFmtId="0" fontId="84" fillId="0" borderId="0"/>
    <xf numFmtId="0" fontId="84" fillId="0" borderId="0"/>
    <xf numFmtId="0" fontId="89" fillId="0" borderId="0"/>
    <xf numFmtId="0" fontId="89" fillId="0" borderId="0"/>
    <xf numFmtId="0" fontId="89" fillId="0" borderId="0"/>
    <xf numFmtId="0" fontId="84" fillId="0" borderId="0"/>
    <xf numFmtId="0" fontId="16" fillId="4" borderId="13" applyNumberFormat="0" applyFont="0" applyAlignment="0" applyProtection="0"/>
    <xf numFmtId="0" fontId="2" fillId="4" borderId="13"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9" fontId="2" fillId="0" borderId="0" applyNumberFormat="0" applyFont="0" applyFill="0" applyBorder="0" applyAlignment="0" applyProtection="0"/>
    <xf numFmtId="9" fontId="89" fillId="0" borderId="0" applyFont="0" applyFill="0" applyBorder="0" applyAlignment="0" applyProtection="0"/>
    <xf numFmtId="9" fontId="89" fillId="0" borderId="0" applyFont="0" applyFill="0" applyBorder="0" applyAlignment="0" applyProtection="0"/>
    <xf numFmtId="9" fontId="28" fillId="0" borderId="0" applyFont="0" applyFill="0" applyBorder="0" applyAlignment="0" applyProtection="0"/>
    <xf numFmtId="0" fontId="8" fillId="27" borderId="1"/>
    <xf numFmtId="0" fontId="40" fillId="27" borderId="0">
      <alignment horizontal="right"/>
    </xf>
    <xf numFmtId="0" fontId="47" fillId="30" borderId="0">
      <alignment horizontal="center"/>
    </xf>
    <xf numFmtId="0" fontId="49" fillId="31" borderId="1">
      <alignment horizontal="left" vertical="top" wrapText="1"/>
    </xf>
    <xf numFmtId="0" fontId="85" fillId="31" borderId="14">
      <alignment horizontal="left" vertical="top" wrapText="1"/>
    </xf>
    <xf numFmtId="0" fontId="49" fillId="31" borderId="15">
      <alignment horizontal="left" vertical="top" wrapText="1"/>
    </xf>
    <xf numFmtId="0" fontId="49" fillId="31" borderId="15">
      <alignment horizontal="left" vertical="top" wrapText="1"/>
    </xf>
    <xf numFmtId="0" fontId="49" fillId="31" borderId="15">
      <alignment horizontal="left" vertical="top" wrapText="1"/>
    </xf>
    <xf numFmtId="0" fontId="49" fillId="31" borderId="14">
      <alignment horizontal="left" vertical="top"/>
    </xf>
    <xf numFmtId="0" fontId="49" fillId="31" borderId="14">
      <alignment horizontal="left" vertical="top"/>
    </xf>
    <xf numFmtId="0" fontId="49" fillId="31" borderId="14">
      <alignment horizontal="left" vertical="top"/>
    </xf>
    <xf numFmtId="0" fontId="27" fillId="7" borderId="0" applyNumberFormat="0" applyBorder="0" applyAlignment="0" applyProtection="0"/>
    <xf numFmtId="0" fontId="27" fillId="7" borderId="0" applyNumberFormat="0" applyBorder="0" applyAlignment="0" applyProtection="0"/>
    <xf numFmtId="0" fontId="8" fillId="0" borderId="0"/>
    <xf numFmtId="0" fontId="90" fillId="0" borderId="0"/>
    <xf numFmtId="0" fontId="2" fillId="0" borderId="0"/>
    <xf numFmtId="0" fontId="65" fillId="0" borderId="0"/>
    <xf numFmtId="0" fontId="2" fillId="0" borderId="0"/>
    <xf numFmtId="0" fontId="28" fillId="0" borderId="0"/>
    <xf numFmtId="0" fontId="28" fillId="0" borderId="0"/>
    <xf numFmtId="0" fontId="6" fillId="0" borderId="0"/>
    <xf numFmtId="0" fontId="55" fillId="0" borderId="0"/>
    <xf numFmtId="0" fontId="2" fillId="0" borderId="0"/>
    <xf numFmtId="0" fontId="2" fillId="0" borderId="0"/>
    <xf numFmtId="0" fontId="64" fillId="0" borderId="0"/>
    <xf numFmtId="0" fontId="28" fillId="0" borderId="0"/>
    <xf numFmtId="0" fontId="28" fillId="0" borderId="0"/>
    <xf numFmtId="0" fontId="28" fillId="0" borderId="0"/>
    <xf numFmtId="0" fontId="28" fillId="0" borderId="0"/>
    <xf numFmtId="0" fontId="28" fillId="0" borderId="0"/>
    <xf numFmtId="0" fontId="58" fillId="0" borderId="0"/>
    <xf numFmtId="0" fontId="2" fillId="0" borderId="0"/>
    <xf numFmtId="0" fontId="6" fillId="0" borderId="0"/>
    <xf numFmtId="0" fontId="55" fillId="0" borderId="0"/>
    <xf numFmtId="0" fontId="2" fillId="0" borderId="0"/>
    <xf numFmtId="0" fontId="16"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16" fillId="0" borderId="0"/>
    <xf numFmtId="0" fontId="2" fillId="0" borderId="0"/>
    <xf numFmtId="169" fontId="29"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6" fillId="0" borderId="0"/>
    <xf numFmtId="0" fontId="55" fillId="0" borderId="0"/>
    <xf numFmtId="0" fontId="2" fillId="0" borderId="0"/>
    <xf numFmtId="0" fontId="2" fillId="0" borderId="0"/>
    <xf numFmtId="0" fontId="64" fillId="0" borderId="0"/>
    <xf numFmtId="0" fontId="55" fillId="0" borderId="0"/>
    <xf numFmtId="0" fontId="2" fillId="0" borderId="0"/>
    <xf numFmtId="0" fontId="2" fillId="0" borderId="0"/>
    <xf numFmtId="0" fontId="90" fillId="0" borderId="0"/>
    <xf numFmtId="0" fontId="90" fillId="0" borderId="0"/>
    <xf numFmtId="0" fontId="90" fillId="0" borderId="0"/>
    <xf numFmtId="0" fontId="78" fillId="32" borderId="0">
      <alignment horizontal="left"/>
    </xf>
    <xf numFmtId="0" fontId="48" fillId="32" borderId="0">
      <alignment horizontal="left" wrapText="1"/>
    </xf>
    <xf numFmtId="0" fontId="78" fillId="32" borderId="0">
      <alignment horizontal="left"/>
    </xf>
    <xf numFmtId="0" fontId="86" fillId="0" borderId="16"/>
    <xf numFmtId="0" fontId="87" fillId="0" borderId="0"/>
    <xf numFmtId="0" fontId="50" fillId="27" borderId="0">
      <alignment horizontal="center"/>
    </xf>
    <xf numFmtId="0" fontId="30" fillId="27" borderId="0"/>
    <xf numFmtId="0" fontId="78" fillId="32" borderId="0">
      <alignment horizontal="left"/>
    </xf>
    <xf numFmtId="165" fontId="42" fillId="0" borderId="0" applyFont="0" applyFill="0" applyBorder="0" applyAlignment="0" applyProtection="0"/>
    <xf numFmtId="182" fontId="83" fillId="0" borderId="0" applyFont="0" applyFill="0" applyBorder="0" applyAlignment="0" applyProtection="0"/>
    <xf numFmtId="167" fontId="42" fillId="0" borderId="0" applyFon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0" borderId="18" applyNumberFormat="0" applyFill="0" applyAlignment="0" applyProtection="0"/>
    <xf numFmtId="0" fontId="33" fillId="0" borderId="18" applyNumberFormat="0" applyFill="0" applyAlignment="0" applyProtection="0"/>
    <xf numFmtId="0" fontId="34" fillId="0" borderId="19" applyNumberFormat="0" applyFill="0" applyAlignment="0" applyProtection="0"/>
    <xf numFmtId="0" fontId="34" fillId="0" borderId="1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1" fillId="0" borderId="0" applyNumberFormat="0" applyFill="0" applyBorder="0" applyAlignment="0" applyProtection="0"/>
    <xf numFmtId="0" fontId="84" fillId="46" borderId="51" applyNumberFormat="0" applyFont="0" applyAlignment="0" applyProtection="0"/>
    <xf numFmtId="164" fontId="42" fillId="0" borderId="0" applyFont="0" applyFill="0" applyBorder="0" applyAlignment="0" applyProtection="0"/>
    <xf numFmtId="166" fontId="42" fillId="0" borderId="0" applyFont="0" applyFill="0" applyBorder="0" applyAlignment="0" applyProtection="0"/>
    <xf numFmtId="0" fontId="35" fillId="0" borderId="20" applyNumberFormat="0" applyFill="0" applyAlignment="0" applyProtection="0"/>
    <xf numFmtId="0" fontId="35" fillId="0" borderId="20"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18" borderId="21" applyNumberFormat="0" applyAlignment="0" applyProtection="0"/>
    <xf numFmtId="0" fontId="37" fillId="18" borderId="21" applyNumberFormat="0" applyAlignment="0" applyProtection="0"/>
    <xf numFmtId="0" fontId="2" fillId="0" borderId="0"/>
    <xf numFmtId="0" fontId="88" fillId="0" borderId="0"/>
    <xf numFmtId="0" fontId="1" fillId="0" borderId="0"/>
    <xf numFmtId="167" fontId="94" fillId="0" borderId="0" applyFont="0" applyFill="0" applyBorder="0" applyAlignment="0" applyProtection="0"/>
    <xf numFmtId="44" fontId="94" fillId="0" borderId="0" applyFont="0" applyFill="0" applyBorder="0" applyAlignment="0" applyProtection="0"/>
    <xf numFmtId="0" fontId="95" fillId="0" borderId="0" applyNumberFormat="0" applyFill="0" applyBorder="0" applyAlignment="0" applyProtection="0">
      <alignment vertical="top"/>
      <protection locked="0"/>
    </xf>
    <xf numFmtId="0" fontId="16" fillId="0" borderId="0"/>
    <xf numFmtId="0" fontId="3" fillId="0" borderId="0" applyNumberFormat="0" applyFill="0" applyBorder="0" applyAlignment="0" applyProtection="0"/>
  </cellStyleXfs>
  <cellXfs count="938">
    <xf numFmtId="0" fontId="0" fillId="0" borderId="0" xfId="0"/>
    <xf numFmtId="0" fontId="5" fillId="33" borderId="11" xfId="0" applyFont="1" applyFill="1" applyBorder="1" applyAlignment="1">
      <alignment horizontal="center" vertical="center" wrapText="1"/>
    </xf>
    <xf numFmtId="0" fontId="5" fillId="33" borderId="14" xfId="0" applyFont="1" applyFill="1" applyBorder="1" applyAlignment="1">
      <alignment horizontal="center" vertical="center" wrapText="1"/>
    </xf>
    <xf numFmtId="0" fontId="5" fillId="33" borderId="1" xfId="0" applyFont="1" applyFill="1" applyBorder="1" applyAlignment="1">
      <alignment horizontal="center" vertical="center" wrapText="1"/>
    </xf>
    <xf numFmtId="0" fontId="0" fillId="0" borderId="0" xfId="0" applyBorder="1"/>
    <xf numFmtId="0" fontId="0" fillId="0" borderId="0" xfId="0" applyAlignment="1">
      <alignment vertical="center"/>
    </xf>
    <xf numFmtId="0" fontId="5" fillId="0" borderId="22" xfId="0" applyFont="1" applyBorder="1" applyAlignment="1">
      <alignment horizontal="center" wrapText="1"/>
    </xf>
    <xf numFmtId="0" fontId="5" fillId="0" borderId="22" xfId="0" applyFont="1" applyFill="1" applyBorder="1" applyAlignment="1">
      <alignment horizont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2" xfId="0" applyFont="1" applyFill="1" applyBorder="1" applyAlignment="1">
      <alignment horizontal="left" wrapText="1"/>
    </xf>
    <xf numFmtId="0" fontId="0" fillId="0" borderId="0" xfId="0" applyFill="1"/>
    <xf numFmtId="3" fontId="5" fillId="0" borderId="24" xfId="0" applyNumberFormat="1" applyFont="1" applyFill="1" applyBorder="1" applyAlignment="1">
      <alignment horizontal="right" indent="1"/>
    </xf>
    <xf numFmtId="0" fontId="5" fillId="0" borderId="22" xfId="0" applyFont="1" applyBorder="1" applyAlignment="1">
      <alignment wrapText="1"/>
    </xf>
    <xf numFmtId="168" fontId="0" fillId="0" borderId="0" xfId="0" applyNumberFormat="1" applyFill="1"/>
    <xf numFmtId="0" fontId="7" fillId="0" borderId="22" xfId="0" applyFont="1" applyBorder="1" applyAlignment="1">
      <alignment horizontal="left" wrapText="1"/>
    </xf>
    <xf numFmtId="168" fontId="7" fillId="0" borderId="22" xfId="0" applyNumberFormat="1" applyFont="1" applyBorder="1" applyAlignment="1">
      <alignment horizontal="center" vertical="center" wrapText="1"/>
    </xf>
    <xf numFmtId="0" fontId="7" fillId="0" borderId="22" xfId="0" applyFont="1" applyFill="1" applyBorder="1" applyAlignment="1">
      <alignment horizontal="left" wrapText="1"/>
    </xf>
    <xf numFmtId="0" fontId="7" fillId="29" borderId="22" xfId="0" applyFont="1" applyFill="1" applyBorder="1" applyAlignment="1">
      <alignment horizontal="left" wrapText="1"/>
    </xf>
    <xf numFmtId="0" fontId="5" fillId="0" borderId="22" xfId="0" applyFont="1" applyBorder="1" applyAlignment="1">
      <alignment horizontal="center"/>
    </xf>
    <xf numFmtId="0" fontId="5" fillId="0" borderId="25" xfId="0" applyFont="1" applyBorder="1" applyAlignment="1">
      <alignment horizontal="center"/>
    </xf>
    <xf numFmtId="3" fontId="0" fillId="0" borderId="0" xfId="0" applyNumberFormat="1"/>
    <xf numFmtId="1" fontId="0" fillId="0" borderId="0" xfId="0" applyNumberFormat="1"/>
    <xf numFmtId="168" fontId="5" fillId="0" borderId="22" xfId="0" applyNumberFormat="1" applyFont="1" applyBorder="1" applyAlignment="1">
      <alignment horizontal="right" indent="1"/>
    </xf>
    <xf numFmtId="0" fontId="39" fillId="0" borderId="0" xfId="0" applyFont="1"/>
    <xf numFmtId="0" fontId="13" fillId="0" borderId="0" xfId="0" applyFont="1" applyBorder="1" applyAlignment="1">
      <alignment horizontal="left" wrapText="1"/>
    </xf>
    <xf numFmtId="3" fontId="5" fillId="0" borderId="9" xfId="0" applyNumberFormat="1" applyFont="1" applyBorder="1" applyAlignment="1">
      <alignment horizontal="right" wrapText="1" indent="1"/>
    </xf>
    <xf numFmtId="168" fontId="5" fillId="0" borderId="9" xfId="0" applyNumberFormat="1" applyFont="1" applyBorder="1" applyAlignment="1">
      <alignment horizontal="right" wrapText="1" indent="1"/>
    </xf>
    <xf numFmtId="168" fontId="5" fillId="0" borderId="26" xfId="0" applyNumberFormat="1" applyFont="1" applyBorder="1" applyAlignment="1">
      <alignment horizontal="right" wrapText="1" indent="1"/>
    </xf>
    <xf numFmtId="3" fontId="5" fillId="0" borderId="9" xfId="0" applyNumberFormat="1" applyFont="1" applyFill="1" applyBorder="1" applyAlignment="1">
      <alignment horizontal="right" wrapText="1" indent="1"/>
    </xf>
    <xf numFmtId="168" fontId="5" fillId="0" borderId="9" xfId="0" applyNumberFormat="1" applyFont="1" applyFill="1" applyBorder="1" applyAlignment="1">
      <alignment horizontal="right" wrapText="1" indent="1"/>
    </xf>
    <xf numFmtId="168" fontId="5" fillId="0" borderId="26" xfId="0" applyNumberFormat="1" applyFont="1" applyFill="1" applyBorder="1" applyAlignment="1">
      <alignment horizontal="right" wrapText="1" indent="1"/>
    </xf>
    <xf numFmtId="0" fontId="5" fillId="0" borderId="9" xfId="0" applyFont="1" applyBorder="1" applyAlignment="1">
      <alignment horizontal="right" wrapText="1" indent="1"/>
    </xf>
    <xf numFmtId="0" fontId="5" fillId="0" borderId="26" xfId="0" applyFont="1" applyBorder="1" applyAlignment="1">
      <alignment horizontal="right" wrapText="1" indent="1"/>
    </xf>
    <xf numFmtId="168" fontId="5" fillId="0" borderId="26" xfId="0" applyNumberFormat="1" applyFont="1" applyFill="1" applyBorder="1" applyAlignment="1">
      <alignment horizontal="right" indent="2"/>
    </xf>
    <xf numFmtId="168" fontId="5" fillId="0" borderId="24" xfId="0" applyNumberFormat="1" applyFont="1" applyFill="1" applyBorder="1" applyAlignment="1">
      <alignment horizontal="right" indent="2"/>
    </xf>
    <xf numFmtId="168" fontId="5" fillId="0" borderId="0" xfId="0" applyNumberFormat="1" applyFont="1" applyFill="1" applyBorder="1" applyAlignment="1">
      <alignment horizontal="right" indent="2"/>
    </xf>
    <xf numFmtId="3" fontId="5" fillId="0" borderId="22" xfId="0" applyNumberFormat="1" applyFont="1" applyBorder="1" applyAlignment="1">
      <alignment horizontal="right" wrapText="1" indent="1"/>
    </xf>
    <xf numFmtId="3" fontId="5" fillId="29" borderId="22" xfId="0" applyNumberFormat="1" applyFont="1" applyFill="1" applyBorder="1" applyAlignment="1">
      <alignment horizontal="right" wrapText="1" indent="1"/>
    </xf>
    <xf numFmtId="0" fontId="5" fillId="0" borderId="22" xfId="0" applyFont="1" applyBorder="1" applyAlignment="1">
      <alignment horizontal="right" indent="1"/>
    </xf>
    <xf numFmtId="3" fontId="5" fillId="0" borderId="22" xfId="0" applyNumberFormat="1" applyFont="1" applyBorder="1" applyAlignment="1">
      <alignment horizontal="right" indent="1"/>
    </xf>
    <xf numFmtId="0" fontId="5" fillId="0" borderId="25" xfId="0" applyFont="1" applyBorder="1" applyAlignment="1">
      <alignment horizontal="right" indent="1"/>
    </xf>
    <xf numFmtId="0" fontId="51" fillId="0" borderId="0" xfId="0" applyFont="1" applyAlignment="1">
      <alignment horizontal="center"/>
    </xf>
    <xf numFmtId="3" fontId="5" fillId="33" borderId="9" xfId="0" applyNumberFormat="1" applyFont="1" applyFill="1" applyBorder="1" applyAlignment="1">
      <alignment horizontal="right" wrapText="1" indent="1"/>
    </xf>
    <xf numFmtId="0" fontId="5" fillId="33" borderId="11" xfId="0" applyFont="1" applyFill="1" applyBorder="1" applyAlignment="1">
      <alignment horizontal="center" wrapText="1"/>
    </xf>
    <xf numFmtId="0" fontId="5" fillId="33" borderId="27" xfId="0" applyFont="1" applyFill="1" applyBorder="1" applyAlignment="1">
      <alignment horizontal="center" wrapText="1"/>
    </xf>
    <xf numFmtId="0" fontId="5" fillId="33" borderId="1" xfId="0" applyFont="1" applyFill="1" applyBorder="1" applyAlignment="1">
      <alignment horizontal="center" wrapText="1"/>
    </xf>
    <xf numFmtId="0" fontId="5" fillId="33" borderId="22" xfId="0" applyFont="1" applyFill="1" applyBorder="1" applyAlignment="1">
      <alignment wrapText="1"/>
    </xf>
    <xf numFmtId="0" fontId="5" fillId="33" borderId="14" xfId="0" applyFont="1" applyFill="1" applyBorder="1" applyAlignment="1">
      <alignment horizontal="center" wrapText="1"/>
    </xf>
    <xf numFmtId="0" fontId="5" fillId="33" borderId="22" xfId="0" applyFont="1" applyFill="1" applyBorder="1" applyAlignment="1">
      <alignment horizontal="left" wrapText="1"/>
    </xf>
    <xf numFmtId="0" fontId="5" fillId="33" borderId="28" xfId="0" applyFont="1" applyFill="1" applyBorder="1" applyAlignment="1">
      <alignment horizontal="center" vertical="center" wrapText="1"/>
    </xf>
    <xf numFmtId="0" fontId="5" fillId="33" borderId="24" xfId="0" applyFont="1" applyFill="1" applyBorder="1" applyAlignment="1">
      <alignment vertical="center" wrapText="1"/>
    </xf>
    <xf numFmtId="0" fontId="5" fillId="33" borderId="25" xfId="0" applyFont="1" applyFill="1" applyBorder="1" applyAlignment="1">
      <alignment horizontal="center" vertical="center" wrapText="1"/>
    </xf>
    <xf numFmtId="0" fontId="5" fillId="0" borderId="26" xfId="0" applyFont="1" applyFill="1" applyBorder="1" applyAlignment="1">
      <alignment horizontal="right" indent="2"/>
    </xf>
    <xf numFmtId="3" fontId="5" fillId="33" borderId="24" xfId="0" applyNumberFormat="1" applyFont="1" applyFill="1" applyBorder="1" applyAlignment="1">
      <alignment horizontal="right" indent="1"/>
    </xf>
    <xf numFmtId="168" fontId="5" fillId="33" borderId="24" xfId="0" applyNumberFormat="1" applyFont="1" applyFill="1" applyBorder="1" applyAlignment="1">
      <alignment horizontal="right" indent="2"/>
    </xf>
    <xf numFmtId="168" fontId="5" fillId="33" borderId="0" xfId="0" applyNumberFormat="1" applyFont="1" applyFill="1" applyBorder="1" applyAlignment="1">
      <alignment horizontal="right" indent="2"/>
    </xf>
    <xf numFmtId="168" fontId="5" fillId="33" borderId="26" xfId="0" applyNumberFormat="1" applyFont="1" applyFill="1" applyBorder="1" applyAlignment="1">
      <alignment horizontal="right" indent="2"/>
    </xf>
    <xf numFmtId="3" fontId="5" fillId="33" borderId="22" xfId="0" applyNumberFormat="1" applyFont="1" applyFill="1" applyBorder="1" applyAlignment="1">
      <alignment horizontal="right" wrapText="1" indent="1"/>
    </xf>
    <xf numFmtId="0" fontId="7" fillId="33" borderId="11" xfId="0" applyFont="1" applyFill="1" applyBorder="1" applyAlignment="1">
      <alignment horizontal="center" vertical="center" wrapText="1"/>
    </xf>
    <xf numFmtId="0" fontId="7" fillId="33" borderId="27" xfId="0" applyFont="1" applyFill="1" applyBorder="1" applyAlignment="1">
      <alignment horizontal="center" vertical="center" wrapText="1"/>
    </xf>
    <xf numFmtId="0" fontId="7" fillId="33" borderId="22" xfId="0" applyFont="1" applyFill="1" applyBorder="1" applyAlignment="1">
      <alignment horizontal="left" wrapText="1"/>
    </xf>
    <xf numFmtId="168" fontId="7" fillId="33" borderId="22" xfId="0" applyNumberFormat="1" applyFont="1" applyFill="1" applyBorder="1" applyAlignment="1">
      <alignment horizontal="center" vertical="center" wrapText="1"/>
    </xf>
    <xf numFmtId="3" fontId="5" fillId="33" borderId="22" xfId="0" applyNumberFormat="1" applyFont="1" applyFill="1" applyBorder="1" applyAlignment="1">
      <alignment horizontal="right" indent="1"/>
    </xf>
    <xf numFmtId="0" fontId="5" fillId="33" borderId="22" xfId="0" applyFont="1" applyFill="1" applyBorder="1" applyAlignment="1">
      <alignment horizontal="center"/>
    </xf>
    <xf numFmtId="0" fontId="5" fillId="33" borderId="22" xfId="0" applyFont="1" applyFill="1" applyBorder="1" applyAlignment="1">
      <alignment horizontal="right" indent="1"/>
    </xf>
    <xf numFmtId="168" fontId="5" fillId="33" borderId="22" xfId="0" applyNumberFormat="1" applyFont="1" applyFill="1" applyBorder="1" applyAlignment="1">
      <alignment horizontal="right" indent="1"/>
    </xf>
    <xf numFmtId="3" fontId="5" fillId="0" borderId="26" xfId="0" applyNumberFormat="1" applyFont="1" applyBorder="1" applyAlignment="1">
      <alignment horizontal="right" wrapText="1" indent="1"/>
    </xf>
    <xf numFmtId="0" fontId="7" fillId="29" borderId="25" xfId="0" applyFont="1" applyFill="1" applyBorder="1" applyAlignment="1">
      <alignment horizontal="left" wrapText="1"/>
    </xf>
    <xf numFmtId="168" fontId="5" fillId="33" borderId="30" xfId="0" applyNumberFormat="1" applyFont="1" applyFill="1" applyBorder="1" applyAlignment="1">
      <alignment horizontal="right" vertical="center" wrapText="1"/>
    </xf>
    <xf numFmtId="0" fontId="5" fillId="33" borderId="25" xfId="0" applyFont="1" applyFill="1" applyBorder="1" applyAlignment="1">
      <alignment wrapText="1"/>
    </xf>
    <xf numFmtId="0" fontId="5" fillId="33" borderId="22" xfId="0" applyFont="1" applyFill="1" applyBorder="1" applyAlignment="1">
      <alignment horizontal="center" wrapText="1"/>
    </xf>
    <xf numFmtId="168" fontId="5" fillId="33" borderId="9" xfId="0" applyNumberFormat="1" applyFont="1" applyFill="1" applyBorder="1" applyAlignment="1">
      <alignment horizontal="right" wrapText="1" indent="1"/>
    </xf>
    <xf numFmtId="168" fontId="5" fillId="33" borderId="26" xfId="0" applyNumberFormat="1" applyFont="1" applyFill="1" applyBorder="1" applyAlignment="1">
      <alignment horizontal="right" wrapText="1" indent="1"/>
    </xf>
    <xf numFmtId="3" fontId="5" fillId="33" borderId="26" xfId="0" applyNumberFormat="1" applyFont="1" applyFill="1" applyBorder="1" applyAlignment="1">
      <alignment horizontal="right" wrapText="1" indent="1"/>
    </xf>
    <xf numFmtId="0" fontId="5" fillId="33" borderId="9" xfId="0" applyFont="1" applyFill="1" applyBorder="1" applyAlignment="1">
      <alignment horizontal="right" wrapText="1" indent="1"/>
    </xf>
    <xf numFmtId="0" fontId="5" fillId="33" borderId="26" xfId="0" applyFont="1" applyFill="1" applyBorder="1" applyAlignment="1">
      <alignment horizontal="right" wrapText="1" indent="1"/>
    </xf>
    <xf numFmtId="0" fontId="59" fillId="0" borderId="22" xfId="0" applyFont="1" applyBorder="1" applyAlignment="1">
      <alignment horizontal="right" indent="1"/>
    </xf>
    <xf numFmtId="3" fontId="5" fillId="0" borderId="11" xfId="0" applyNumberFormat="1" applyFont="1" applyBorder="1" applyAlignment="1">
      <alignment horizontal="right" wrapText="1" indent="1"/>
    </xf>
    <xf numFmtId="0" fontId="59" fillId="0" borderId="0" xfId="0" applyFont="1" applyBorder="1" applyAlignment="1">
      <alignment horizontal="center" wrapText="1"/>
    </xf>
    <xf numFmtId="1" fontId="55" fillId="0" borderId="0" xfId="0" applyNumberFormat="1" applyFont="1"/>
    <xf numFmtId="0" fontId="55" fillId="0" borderId="0" xfId="0" applyFont="1" applyFill="1"/>
    <xf numFmtId="0" fontId="60" fillId="0" borderId="0" xfId="0" applyFont="1"/>
    <xf numFmtId="3" fontId="5" fillId="0" borderId="22" xfId="0" applyNumberFormat="1" applyFont="1" applyFill="1" applyBorder="1" applyAlignment="1">
      <alignment horizontal="right" wrapText="1" indent="1"/>
    </xf>
    <xf numFmtId="0" fontId="59" fillId="0" borderId="25" xfId="0" applyFont="1" applyBorder="1" applyAlignment="1">
      <alignment horizontal="right" indent="1"/>
    </xf>
    <xf numFmtId="0" fontId="2" fillId="0" borderId="0" xfId="0" applyFont="1"/>
    <xf numFmtId="178" fontId="5" fillId="0" borderId="9" xfId="0" applyNumberFormat="1" applyFont="1" applyBorder="1" applyAlignment="1">
      <alignment horizontal="right" wrapText="1" indent="1"/>
    </xf>
    <xf numFmtId="178" fontId="5" fillId="33" borderId="9" xfId="0" applyNumberFormat="1" applyFont="1" applyFill="1" applyBorder="1" applyAlignment="1">
      <alignment horizontal="right" wrapText="1" indent="1"/>
    </xf>
    <xf numFmtId="178" fontId="5" fillId="33" borderId="22" xfId="0" applyNumberFormat="1" applyFont="1" applyFill="1" applyBorder="1" applyAlignment="1">
      <alignment horizontal="right" wrapText="1" indent="1"/>
    </xf>
    <xf numFmtId="178" fontId="5" fillId="0" borderId="22" xfId="0" applyNumberFormat="1" applyFont="1" applyBorder="1" applyAlignment="1">
      <alignment horizontal="right" wrapText="1" indent="1"/>
    </xf>
    <xf numFmtId="178" fontId="5" fillId="29" borderId="22" xfId="0" applyNumberFormat="1" applyFont="1" applyFill="1" applyBorder="1" applyAlignment="1">
      <alignment horizontal="right" wrapText="1" indent="1"/>
    </xf>
    <xf numFmtId="178" fontId="5" fillId="0" borderId="22" xfId="0" applyNumberFormat="1" applyFont="1" applyFill="1" applyBorder="1" applyAlignment="1">
      <alignment horizontal="right" wrapText="1" indent="1"/>
    </xf>
    <xf numFmtId="0" fontId="5" fillId="0" borderId="25" xfId="0" applyFont="1" applyBorder="1" applyAlignment="1">
      <alignment wrapText="1"/>
    </xf>
    <xf numFmtId="0" fontId="8" fillId="0" borderId="0" xfId="0" applyFont="1" applyBorder="1" applyAlignment="1">
      <alignment wrapText="1"/>
    </xf>
    <xf numFmtId="0" fontId="2" fillId="0" borderId="0" xfId="403"/>
    <xf numFmtId="0" fontId="2" fillId="0" borderId="0" xfId="403" applyBorder="1"/>
    <xf numFmtId="1" fontId="2" fillId="0" borderId="0" xfId="403" applyNumberFormat="1"/>
    <xf numFmtId="0" fontId="2" fillId="0" borderId="0" xfId="403" applyFont="1" applyFill="1"/>
    <xf numFmtId="0" fontId="2" fillId="0" borderId="0" xfId="403" applyFill="1"/>
    <xf numFmtId="0" fontId="5" fillId="0" borderId="22" xfId="403" applyFont="1" applyFill="1" applyBorder="1" applyAlignment="1">
      <alignment horizontal="center" vertical="center" wrapText="1"/>
    </xf>
    <xf numFmtId="3" fontId="5" fillId="0" borderId="32" xfId="403" applyNumberFormat="1" applyFont="1" applyFill="1" applyBorder="1" applyAlignment="1">
      <alignment horizontal="right" vertical="center" wrapText="1" indent="1"/>
    </xf>
    <xf numFmtId="168" fontId="5" fillId="0" borderId="32" xfId="403" applyNumberFormat="1" applyFont="1" applyFill="1" applyBorder="1" applyAlignment="1">
      <alignment horizontal="right" vertical="center" wrapText="1" indent="1"/>
    </xf>
    <xf numFmtId="3" fontId="5" fillId="0" borderId="30" xfId="403" applyNumberFormat="1" applyFont="1" applyFill="1" applyBorder="1" applyAlignment="1">
      <alignment horizontal="right" vertical="center" wrapText="1" indent="1"/>
    </xf>
    <xf numFmtId="3" fontId="2" fillId="0" borderId="0" xfId="403" applyNumberFormat="1"/>
    <xf numFmtId="0" fontId="5" fillId="33" borderId="24" xfId="0" applyFont="1" applyFill="1" applyBorder="1" applyAlignment="1">
      <alignment horizontal="left" vertical="center" wrapText="1"/>
    </xf>
    <xf numFmtId="0" fontId="13" fillId="0" borderId="0" xfId="0" applyFont="1" applyBorder="1" applyAlignment="1">
      <alignment wrapText="1"/>
    </xf>
    <xf numFmtId="0" fontId="5" fillId="33" borderId="9" xfId="0" applyFont="1" applyFill="1" applyBorder="1" applyAlignment="1">
      <alignment horizontal="right" indent="2"/>
    </xf>
    <xf numFmtId="0" fontId="8" fillId="0" borderId="33" xfId="0" applyFont="1" applyBorder="1" applyAlignment="1">
      <alignment wrapText="1"/>
    </xf>
    <xf numFmtId="3" fontId="5" fillId="0" borderId="25" xfId="0" applyNumberFormat="1" applyFont="1" applyBorder="1" applyAlignment="1">
      <alignment horizontal="right" wrapText="1" indent="1"/>
    </xf>
    <xf numFmtId="3" fontId="5" fillId="0" borderId="25" xfId="0" applyNumberFormat="1" applyFont="1" applyFill="1" applyBorder="1" applyAlignment="1">
      <alignment horizontal="right" wrapText="1" indent="1"/>
    </xf>
    <xf numFmtId="0" fontId="5" fillId="33" borderId="22" xfId="403" applyFont="1" applyFill="1" applyBorder="1" applyAlignment="1">
      <alignment horizontal="center" vertical="center" wrapText="1"/>
    </xf>
    <xf numFmtId="3" fontId="5" fillId="33" borderId="32" xfId="403" applyNumberFormat="1" applyFont="1" applyFill="1" applyBorder="1" applyAlignment="1">
      <alignment horizontal="right" vertical="center" wrapText="1" indent="1"/>
    </xf>
    <xf numFmtId="168" fontId="5" fillId="33" borderId="32" xfId="403" applyNumberFormat="1" applyFont="1" applyFill="1" applyBorder="1" applyAlignment="1">
      <alignment horizontal="right" vertical="center" wrapText="1" indent="1"/>
    </xf>
    <xf numFmtId="168" fontId="5" fillId="33" borderId="30" xfId="403" applyNumberFormat="1" applyFont="1" applyFill="1" applyBorder="1" applyAlignment="1">
      <alignment horizontal="right" vertical="center" wrapText="1" indent="1"/>
    </xf>
    <xf numFmtId="3" fontId="5" fillId="33" borderId="30" xfId="403" applyNumberFormat="1" applyFont="1" applyFill="1" applyBorder="1" applyAlignment="1">
      <alignment horizontal="right" vertical="center" wrapText="1" indent="1"/>
    </xf>
    <xf numFmtId="168" fontId="5" fillId="0" borderId="30" xfId="403" applyNumberFormat="1" applyFont="1" applyFill="1" applyBorder="1" applyAlignment="1">
      <alignment horizontal="right" vertical="center" wrapText="1" indent="1"/>
    </xf>
    <xf numFmtId="179" fontId="5" fillId="33" borderId="32" xfId="403" applyNumberFormat="1" applyFont="1" applyFill="1" applyBorder="1" applyAlignment="1">
      <alignment horizontal="right" vertical="center" wrapText="1" indent="1"/>
    </xf>
    <xf numFmtId="179" fontId="5" fillId="0" borderId="32" xfId="403" applyNumberFormat="1" applyFont="1" applyFill="1" applyBorder="1" applyAlignment="1">
      <alignment horizontal="right" vertical="center" wrapText="1" indent="1"/>
    </xf>
    <xf numFmtId="176" fontId="5" fillId="33" borderId="32" xfId="403" applyNumberFormat="1" applyFont="1" applyFill="1" applyBorder="1" applyAlignment="1">
      <alignment horizontal="right" vertical="center" wrapText="1" indent="1"/>
    </xf>
    <xf numFmtId="0" fontId="5" fillId="33" borderId="34" xfId="403" applyFont="1" applyFill="1" applyBorder="1" applyAlignment="1">
      <alignment horizontal="center" vertical="center" wrapText="1"/>
    </xf>
    <xf numFmtId="0" fontId="5" fillId="33" borderId="28" xfId="403" applyFont="1" applyFill="1" applyBorder="1" applyAlignment="1">
      <alignment horizontal="center" vertical="center" wrapText="1"/>
    </xf>
    <xf numFmtId="0" fontId="5" fillId="0" borderId="0" xfId="403" applyFont="1" applyFill="1" applyBorder="1" applyAlignment="1">
      <alignment horizontal="center" vertical="center" wrapText="1"/>
    </xf>
    <xf numFmtId="0" fontId="5" fillId="0" borderId="25" xfId="403" applyFont="1" applyFill="1" applyBorder="1" applyAlignment="1">
      <alignment horizontal="center" vertical="center" wrapText="1"/>
    </xf>
    <xf numFmtId="3" fontId="5" fillId="29" borderId="25" xfId="0" applyNumberFormat="1" applyFont="1" applyFill="1" applyBorder="1" applyAlignment="1">
      <alignment horizontal="right" wrapText="1" indent="1"/>
    </xf>
    <xf numFmtId="0" fontId="5" fillId="0" borderId="22" xfId="0" applyFont="1" applyBorder="1" applyAlignment="1">
      <alignment horizontal="left" wrapText="1"/>
    </xf>
    <xf numFmtId="0" fontId="56" fillId="0" borderId="22" xfId="0" applyFont="1" applyBorder="1" applyAlignment="1">
      <alignment horizontal="right" indent="1"/>
    </xf>
    <xf numFmtId="0" fontId="56" fillId="33" borderId="22" xfId="0" applyFont="1" applyFill="1" applyBorder="1" applyAlignment="1">
      <alignment horizontal="right" indent="1"/>
    </xf>
    <xf numFmtId="168" fontId="5" fillId="29" borderId="22" xfId="0" applyNumberFormat="1" applyFont="1" applyFill="1" applyBorder="1" applyAlignment="1">
      <alignment horizontal="center" vertical="center" wrapText="1"/>
    </xf>
    <xf numFmtId="0" fontId="5" fillId="33" borderId="25" xfId="0" applyFont="1" applyFill="1" applyBorder="1" applyAlignment="1">
      <alignment horizontal="left" wrapText="1"/>
    </xf>
    <xf numFmtId="3" fontId="5" fillId="33" borderId="22" xfId="0" applyNumberFormat="1" applyFont="1" applyFill="1" applyBorder="1" applyAlignment="1">
      <alignment horizontal="right"/>
    </xf>
    <xf numFmtId="0" fontId="5" fillId="0" borderId="22" xfId="0" applyFont="1" applyBorder="1" applyAlignment="1">
      <alignment horizontal="right"/>
    </xf>
    <xf numFmtId="0" fontId="5" fillId="33" borderId="22" xfId="0" applyFont="1" applyFill="1" applyBorder="1" applyAlignment="1">
      <alignment horizontal="right"/>
    </xf>
    <xf numFmtId="3" fontId="5" fillId="0" borderId="22" xfId="0" applyNumberFormat="1" applyFont="1" applyBorder="1" applyAlignment="1">
      <alignment horizontal="right"/>
    </xf>
    <xf numFmtId="0" fontId="5" fillId="0" borderId="25" xfId="0" applyFont="1" applyBorder="1" applyAlignment="1">
      <alignment horizontal="right"/>
    </xf>
    <xf numFmtId="0" fontId="5" fillId="0" borderId="24" xfId="0" applyFont="1" applyFill="1" applyBorder="1" applyAlignment="1">
      <alignment horizontal="left" vertical="center" wrapText="1"/>
    </xf>
    <xf numFmtId="3" fontId="5" fillId="0" borderId="26" xfId="0" applyNumberFormat="1" applyFont="1" applyFill="1" applyBorder="1" applyAlignment="1">
      <alignment horizontal="right" wrapText="1" indent="1"/>
    </xf>
    <xf numFmtId="3" fontId="5" fillId="0" borderId="22" xfId="0" applyNumberFormat="1" applyFont="1" applyFill="1" applyBorder="1" applyAlignment="1">
      <alignment horizontal="right"/>
    </xf>
    <xf numFmtId="178" fontId="5" fillId="33" borderId="26" xfId="0" applyNumberFormat="1" applyFont="1" applyFill="1" applyBorder="1" applyAlignment="1">
      <alignment horizontal="right" wrapText="1" indent="1"/>
    </xf>
    <xf numFmtId="178" fontId="5" fillId="33" borderId="27" xfId="0" applyNumberFormat="1" applyFont="1" applyFill="1" applyBorder="1" applyAlignment="1">
      <alignment horizontal="right" wrapText="1" indent="1"/>
    </xf>
    <xf numFmtId="0" fontId="61" fillId="0" borderId="0" xfId="403" applyFont="1"/>
    <xf numFmtId="0" fontId="5" fillId="33" borderId="15" xfId="0" applyFont="1" applyFill="1" applyBorder="1" applyAlignment="1">
      <alignment horizontal="center" vertical="center" wrapText="1"/>
    </xf>
    <xf numFmtId="0" fontId="5" fillId="47" borderId="36" xfId="403" applyFont="1" applyFill="1" applyBorder="1" applyAlignment="1">
      <alignment horizontal="center" vertical="center" wrapText="1"/>
    </xf>
    <xf numFmtId="0" fontId="5" fillId="47" borderId="35" xfId="403" applyFont="1" applyFill="1" applyBorder="1" applyAlignment="1">
      <alignment horizontal="center" vertical="center" wrapText="1"/>
    </xf>
    <xf numFmtId="3" fontId="5" fillId="0" borderId="26" xfId="0" applyNumberFormat="1" applyFont="1" applyBorder="1" applyAlignment="1"/>
    <xf numFmtId="3" fontId="5" fillId="33" borderId="26" xfId="0" applyNumberFormat="1" applyFont="1" applyFill="1" applyBorder="1" applyAlignment="1"/>
    <xf numFmtId="3" fontId="5" fillId="0" borderId="26" xfId="0" applyNumberFormat="1" applyFont="1" applyBorder="1" applyAlignment="1">
      <alignment horizontal="right"/>
    </xf>
    <xf numFmtId="3" fontId="5" fillId="33" borderId="26" xfId="0" applyNumberFormat="1" applyFont="1" applyFill="1" applyBorder="1" applyAlignment="1">
      <alignment horizontal="right"/>
    </xf>
    <xf numFmtId="3" fontId="5" fillId="0" borderId="27" xfId="0" applyNumberFormat="1" applyFont="1" applyBorder="1" applyAlignment="1">
      <alignment horizontal="right"/>
    </xf>
    <xf numFmtId="3" fontId="5" fillId="0" borderId="27" xfId="0" applyNumberFormat="1" applyFont="1" applyBorder="1" applyAlignment="1"/>
    <xf numFmtId="3" fontId="5" fillId="0" borderId="26" xfId="0" applyNumberFormat="1" applyFont="1" applyFill="1" applyBorder="1" applyAlignment="1"/>
    <xf numFmtId="3" fontId="5" fillId="0" borderId="27" xfId="0" applyNumberFormat="1" applyFont="1" applyFill="1" applyBorder="1" applyAlignment="1"/>
    <xf numFmtId="178" fontId="5" fillId="0" borderId="26" xfId="0" applyNumberFormat="1" applyFont="1" applyFill="1" applyBorder="1" applyAlignment="1">
      <alignment horizontal="right" wrapText="1" indent="1"/>
    </xf>
    <xf numFmtId="3" fontId="5" fillId="0" borderId="27" xfId="0" applyNumberFormat="1" applyFont="1" applyBorder="1" applyAlignment="1">
      <alignment horizontal="right" wrapText="1" indent="1"/>
    </xf>
    <xf numFmtId="0" fontId="2" fillId="0" borderId="0" xfId="403" applyFont="1"/>
    <xf numFmtId="168" fontId="5" fillId="33" borderId="0" xfId="0" applyNumberFormat="1" applyFont="1" applyFill="1" applyBorder="1" applyAlignment="1">
      <alignment horizontal="right" vertical="center" wrapText="1"/>
    </xf>
    <xf numFmtId="168" fontId="5" fillId="33" borderId="24" xfId="0" applyNumberFormat="1" applyFont="1" applyFill="1" applyBorder="1" applyAlignment="1">
      <alignment horizontal="right" vertical="center" wrapText="1"/>
    </xf>
    <xf numFmtId="168" fontId="5" fillId="0" borderId="30" xfId="0" applyNumberFormat="1" applyFont="1" applyBorder="1" applyAlignment="1">
      <alignment horizontal="right" vertical="center" wrapText="1"/>
    </xf>
    <xf numFmtId="168" fontId="5" fillId="0" borderId="0" xfId="0" applyNumberFormat="1" applyFont="1" applyBorder="1" applyAlignment="1">
      <alignment horizontal="right" vertical="center" wrapText="1"/>
    </xf>
    <xf numFmtId="168" fontId="5" fillId="0" borderId="0" xfId="0" applyNumberFormat="1" applyFont="1" applyFill="1" applyBorder="1" applyAlignment="1">
      <alignment horizontal="right" vertical="center" wrapText="1"/>
    </xf>
    <xf numFmtId="168" fontId="5" fillId="0" borderId="24" xfId="0" applyNumberFormat="1" applyFont="1" applyBorder="1" applyAlignment="1">
      <alignment horizontal="right" vertical="center" wrapText="1"/>
    </xf>
    <xf numFmtId="0" fontId="5" fillId="47" borderId="28" xfId="0" applyFont="1" applyFill="1" applyBorder="1" applyAlignment="1">
      <alignment horizontal="center" wrapText="1"/>
    </xf>
    <xf numFmtId="0" fontId="5" fillId="27" borderId="33" xfId="0" applyFont="1" applyFill="1" applyBorder="1" applyAlignment="1">
      <alignment wrapText="1"/>
    </xf>
    <xf numFmtId="0" fontId="0" fillId="0" borderId="0" xfId="403" applyFont="1"/>
    <xf numFmtId="0" fontId="7" fillId="27" borderId="33" xfId="0" applyFont="1" applyFill="1" applyBorder="1" applyAlignment="1">
      <alignment wrapText="1"/>
    </xf>
    <xf numFmtId="2" fontId="7" fillId="27" borderId="33" xfId="0" applyNumberFormat="1" applyFont="1" applyFill="1" applyBorder="1" applyAlignment="1">
      <alignment vertical="center" wrapText="1"/>
    </xf>
    <xf numFmtId="0" fontId="9" fillId="0" borderId="0" xfId="0" applyFont="1" applyAlignment="1">
      <alignment vertical="center"/>
    </xf>
    <xf numFmtId="3" fontId="5" fillId="0" borderId="9" xfId="0" applyNumberFormat="1" applyFont="1" applyFill="1" applyBorder="1" applyAlignment="1">
      <alignment horizontal="right" vertical="center" wrapText="1" indent="1"/>
    </xf>
    <xf numFmtId="1" fontId="5" fillId="33" borderId="32" xfId="0" applyNumberFormat="1" applyFont="1" applyFill="1" applyBorder="1" applyAlignment="1">
      <alignment horizontal="right" vertical="center" wrapText="1" indent="1"/>
    </xf>
    <xf numFmtId="1" fontId="5" fillId="0" borderId="26" xfId="0" applyNumberFormat="1" applyFont="1" applyBorder="1" applyAlignment="1">
      <alignment horizontal="right" vertical="center" wrapText="1" indent="1"/>
    </xf>
    <xf numFmtId="3" fontId="5" fillId="48" borderId="26" xfId="0" applyNumberFormat="1" applyFont="1" applyFill="1" applyBorder="1" applyAlignment="1">
      <alignment horizontal="right" vertical="center" wrapText="1" indent="1"/>
    </xf>
    <xf numFmtId="3" fontId="5" fillId="0" borderId="26" xfId="0" applyNumberFormat="1" applyFont="1" applyFill="1" applyBorder="1" applyAlignment="1">
      <alignment horizontal="right" vertical="center" wrapText="1" indent="1"/>
    </xf>
    <xf numFmtId="2" fontId="5" fillId="0" borderId="30" xfId="0" applyNumberFormat="1" applyFont="1" applyFill="1" applyBorder="1" applyAlignment="1">
      <alignment horizontal="right" vertical="center" wrapText="1" indent="1"/>
    </xf>
    <xf numFmtId="2" fontId="5" fillId="33" borderId="26" xfId="0" applyNumberFormat="1" applyFont="1" applyFill="1" applyBorder="1" applyAlignment="1">
      <alignment horizontal="right" vertical="center" wrapText="1" indent="1"/>
    </xf>
    <xf numFmtId="3" fontId="5" fillId="33" borderId="9" xfId="0" applyNumberFormat="1" applyFont="1" applyFill="1" applyBorder="1" applyAlignment="1">
      <alignment horizontal="right" vertical="center" wrapText="1" indent="1"/>
    </xf>
    <xf numFmtId="3" fontId="5" fillId="0" borderId="11" xfId="0" applyNumberFormat="1" applyFont="1" applyFill="1" applyBorder="1" applyAlignment="1">
      <alignment horizontal="right" vertical="center" wrapText="1" indent="1"/>
    </xf>
    <xf numFmtId="3" fontId="5" fillId="0" borderId="9" xfId="403" applyNumberFormat="1" applyFont="1" applyFill="1" applyBorder="1" applyAlignment="1">
      <alignment horizontal="right" vertical="center" wrapText="1" indent="1"/>
    </xf>
    <xf numFmtId="168" fontId="5" fillId="0" borderId="9" xfId="403" applyNumberFormat="1" applyFont="1" applyFill="1" applyBorder="1" applyAlignment="1">
      <alignment horizontal="right" vertical="center" wrapText="1" indent="1"/>
    </xf>
    <xf numFmtId="3" fontId="5" fillId="0" borderId="26" xfId="403" applyNumberFormat="1" applyFont="1" applyFill="1" applyBorder="1" applyAlignment="1">
      <alignment horizontal="right" vertical="center" wrapText="1" indent="1"/>
    </xf>
    <xf numFmtId="179" fontId="5" fillId="0" borderId="9" xfId="403" applyNumberFormat="1" applyFont="1" applyFill="1" applyBorder="1" applyAlignment="1">
      <alignment horizontal="right" vertical="center" wrapText="1" indent="1"/>
    </xf>
    <xf numFmtId="168" fontId="5" fillId="0" borderId="11" xfId="403" applyNumberFormat="1" applyFont="1" applyFill="1" applyBorder="1" applyAlignment="1">
      <alignment horizontal="right" vertical="center" wrapText="1" indent="1"/>
    </xf>
    <xf numFmtId="0" fontId="5" fillId="49" borderId="22" xfId="403" applyFont="1" applyFill="1" applyBorder="1" applyAlignment="1">
      <alignment horizontal="center" vertical="center" wrapText="1"/>
    </xf>
    <xf numFmtId="3" fontId="5" fillId="49" borderId="9" xfId="403" applyNumberFormat="1" applyFont="1" applyFill="1" applyBorder="1" applyAlignment="1">
      <alignment horizontal="right" vertical="center" wrapText="1" indent="1"/>
    </xf>
    <xf numFmtId="168" fontId="5" fillId="49" borderId="9" xfId="403" applyNumberFormat="1" applyFont="1" applyFill="1" applyBorder="1" applyAlignment="1">
      <alignment horizontal="right" vertical="center" wrapText="1" indent="1"/>
    </xf>
    <xf numFmtId="3" fontId="5" fillId="49" borderId="26" xfId="403" applyNumberFormat="1" applyFont="1" applyFill="1" applyBorder="1" applyAlignment="1">
      <alignment horizontal="right" vertical="center" wrapText="1" indent="1"/>
    </xf>
    <xf numFmtId="179" fontId="5" fillId="49" borderId="9" xfId="403" applyNumberFormat="1" applyFont="1" applyFill="1" applyBorder="1" applyAlignment="1">
      <alignment horizontal="right" vertical="center" wrapText="1" indent="1"/>
    </xf>
    <xf numFmtId="0" fontId="7" fillId="0" borderId="24" xfId="0" applyFont="1" applyFill="1" applyBorder="1" applyAlignment="1">
      <alignment horizontal="left" wrapText="1"/>
    </xf>
    <xf numFmtId="0" fontId="7" fillId="33" borderId="24" xfId="0" applyFont="1" applyFill="1" applyBorder="1" applyAlignment="1">
      <alignment horizontal="left" wrapText="1"/>
    </xf>
    <xf numFmtId="0" fontId="5" fillId="33" borderId="11" xfId="304" applyFont="1" applyFill="1" applyBorder="1" applyAlignment="1">
      <alignment horizontal="center" vertical="center" wrapText="1"/>
    </xf>
    <xf numFmtId="0" fontId="5" fillId="33" borderId="27" xfId="304" applyFont="1" applyFill="1" applyBorder="1" applyAlignment="1">
      <alignment horizontal="center" vertical="center" wrapText="1"/>
    </xf>
    <xf numFmtId="177" fontId="5" fillId="33" borderId="9" xfId="179" applyNumberFormat="1" applyFont="1" applyFill="1" applyBorder="1" applyAlignment="1">
      <alignment horizontal="right" wrapText="1" indent="1"/>
    </xf>
    <xf numFmtId="178" fontId="5" fillId="0" borderId="9" xfId="403" applyNumberFormat="1" applyFont="1" applyFill="1" applyBorder="1" applyAlignment="1">
      <alignment horizontal="right" vertical="center" wrapText="1" indent="1"/>
    </xf>
    <xf numFmtId="168" fontId="5" fillId="0" borderId="9" xfId="0" applyNumberFormat="1" applyFont="1" applyBorder="1" applyAlignment="1">
      <alignment horizontal="right" indent="1"/>
    </xf>
    <xf numFmtId="168" fontId="5" fillId="33" borderId="9" xfId="0" applyNumberFormat="1" applyFont="1" applyFill="1" applyBorder="1" applyAlignment="1">
      <alignment horizontal="right" indent="1"/>
    </xf>
    <xf numFmtId="168" fontId="5" fillId="0" borderId="11" xfId="0" applyNumberFormat="1" applyFont="1" applyBorder="1" applyAlignment="1">
      <alignment horizontal="right" indent="1"/>
    </xf>
    <xf numFmtId="168" fontId="5" fillId="0" borderId="26" xfId="0" applyNumberFormat="1" applyFont="1" applyBorder="1" applyAlignment="1">
      <alignment horizontal="right" indent="1"/>
    </xf>
    <xf numFmtId="168" fontId="5" fillId="33" borderId="26" xfId="0" applyNumberFormat="1" applyFont="1" applyFill="1" applyBorder="1" applyAlignment="1">
      <alignment horizontal="right" indent="1"/>
    </xf>
    <xf numFmtId="168" fontId="5" fillId="0" borderId="27" xfId="0" applyNumberFormat="1" applyFont="1" applyBorder="1" applyAlignment="1">
      <alignment horizontal="right" indent="1"/>
    </xf>
    <xf numFmtId="168" fontId="5" fillId="0" borderId="26" xfId="0" applyNumberFormat="1" applyFont="1" applyFill="1" applyBorder="1" applyAlignment="1">
      <alignment horizontal="right" indent="1"/>
    </xf>
    <xf numFmtId="168" fontId="5" fillId="0" borderId="27" xfId="0" applyNumberFormat="1" applyFont="1" applyFill="1" applyBorder="1" applyAlignment="1">
      <alignment horizontal="right" indent="1"/>
    </xf>
    <xf numFmtId="0" fontId="5" fillId="0" borderId="0" xfId="0" applyFont="1" applyBorder="1" applyAlignment="1">
      <alignment horizontal="left" vertical="center" wrapText="1" indent="1"/>
    </xf>
    <xf numFmtId="0" fontId="5" fillId="33" borderId="24" xfId="0" applyFont="1" applyFill="1" applyBorder="1" applyAlignment="1">
      <alignment horizontal="left" vertical="center" wrapText="1" indent="1"/>
    </xf>
    <xf numFmtId="0" fontId="5" fillId="33" borderId="0" xfId="0" applyFont="1" applyFill="1" applyBorder="1" applyAlignment="1">
      <alignment horizontal="left" vertical="center" wrapText="1" indent="1"/>
    </xf>
    <xf numFmtId="0" fontId="5" fillId="0" borderId="24" xfId="0" applyFont="1" applyFill="1" applyBorder="1" applyAlignment="1">
      <alignment horizontal="left" vertical="center" wrapText="1" indent="1"/>
    </xf>
    <xf numFmtId="168" fontId="7" fillId="0" borderId="22" xfId="0" applyNumberFormat="1" applyFont="1" applyFill="1" applyBorder="1" applyAlignment="1">
      <alignment horizontal="right" wrapText="1" indent="1"/>
    </xf>
    <xf numFmtId="168" fontId="7" fillId="33" borderId="22" xfId="0" applyNumberFormat="1" applyFont="1" applyFill="1" applyBorder="1" applyAlignment="1">
      <alignment horizontal="right" wrapText="1" indent="1"/>
    </xf>
    <xf numFmtId="168" fontId="7" fillId="0" borderId="9" xfId="0" applyNumberFormat="1" applyFont="1" applyFill="1" applyBorder="1" applyAlignment="1">
      <alignment horizontal="right" wrapText="1" indent="1"/>
    </xf>
    <xf numFmtId="168" fontId="7" fillId="0" borderId="26" xfId="0" applyNumberFormat="1" applyFont="1" applyFill="1" applyBorder="1" applyAlignment="1">
      <alignment horizontal="right" wrapText="1" indent="1"/>
    </xf>
    <xf numFmtId="168" fontId="7" fillId="33" borderId="9" xfId="0" applyNumberFormat="1" applyFont="1" applyFill="1" applyBorder="1" applyAlignment="1">
      <alignment horizontal="right" wrapText="1" indent="1"/>
    </xf>
    <xf numFmtId="3" fontId="5" fillId="33" borderId="22" xfId="0" applyNumberFormat="1" applyFont="1" applyFill="1" applyBorder="1" applyAlignment="1"/>
    <xf numFmtId="3" fontId="5" fillId="0" borderId="22" xfId="0" applyNumberFormat="1" applyFont="1" applyBorder="1" applyAlignment="1"/>
    <xf numFmtId="0" fontId="2" fillId="0" borderId="0" xfId="304" applyAlignment="1">
      <alignment horizontal="center"/>
    </xf>
    <xf numFmtId="0" fontId="2" fillId="0" borderId="0" xfId="304"/>
    <xf numFmtId="0" fontId="5" fillId="49" borderId="1" xfId="304" applyFont="1" applyFill="1" applyBorder="1" applyAlignment="1">
      <alignment horizontal="center"/>
    </xf>
    <xf numFmtId="0" fontId="5" fillId="33" borderId="1" xfId="304" applyFont="1" applyFill="1" applyBorder="1" applyAlignment="1">
      <alignment horizontal="center" wrapText="1"/>
    </xf>
    <xf numFmtId="0" fontId="14" fillId="0" borderId="0" xfId="304" applyFont="1" applyAlignment="1">
      <alignment horizontal="right"/>
    </xf>
    <xf numFmtId="179" fontId="63" fillId="0" borderId="0" xfId="304" applyNumberFormat="1" applyFont="1" applyAlignment="1">
      <alignment horizontal="right"/>
    </xf>
    <xf numFmtId="0" fontId="5" fillId="0" borderId="33" xfId="304" applyFont="1" applyFill="1" applyBorder="1"/>
    <xf numFmtId="168" fontId="5" fillId="0" borderId="37" xfId="304" applyNumberFormat="1" applyFont="1" applyFill="1" applyBorder="1" applyAlignment="1">
      <alignment horizontal="center"/>
    </xf>
    <xf numFmtId="168" fontId="5" fillId="0" borderId="37" xfId="304" applyNumberFormat="1" applyFont="1" applyFill="1" applyBorder="1" applyAlignment="1">
      <alignment horizontal="center" wrapText="1"/>
    </xf>
    <xf numFmtId="168" fontId="5" fillId="0" borderId="9" xfId="304" applyNumberFormat="1" applyFont="1" applyFill="1" applyBorder="1" applyAlignment="1">
      <alignment horizontal="center"/>
    </xf>
    <xf numFmtId="168" fontId="5" fillId="0" borderId="26" xfId="304" applyNumberFormat="1" applyFont="1" applyFill="1" applyBorder="1" applyAlignment="1">
      <alignment horizontal="center"/>
    </xf>
    <xf numFmtId="0" fontId="5" fillId="0" borderId="38" xfId="304" applyFont="1" applyFill="1" applyBorder="1" applyAlignment="1">
      <alignment horizontal="center" wrapText="1"/>
    </xf>
    <xf numFmtId="0" fontId="5" fillId="27" borderId="33" xfId="304" applyFont="1" applyFill="1" applyBorder="1" applyAlignment="1"/>
    <xf numFmtId="0" fontId="2" fillId="0" borderId="0" xfId="304" applyFill="1"/>
    <xf numFmtId="0" fontId="5" fillId="0" borderId="0" xfId="304" applyFont="1" applyFill="1" applyBorder="1" applyAlignment="1">
      <alignment horizontal="left" indent="1"/>
    </xf>
    <xf numFmtId="0" fontId="5" fillId="33" borderId="0" xfId="304" applyFont="1" applyFill="1" applyBorder="1" applyAlignment="1">
      <alignment horizontal="left" indent="1"/>
    </xf>
    <xf numFmtId="168" fontId="5" fillId="33" borderId="9" xfId="304" applyNumberFormat="1" applyFont="1" applyFill="1" applyBorder="1" applyAlignment="1">
      <alignment horizontal="center"/>
    </xf>
    <xf numFmtId="168" fontId="5" fillId="33" borderId="26" xfId="304" applyNumberFormat="1" applyFont="1" applyFill="1" applyBorder="1" applyAlignment="1">
      <alignment horizontal="center"/>
    </xf>
    <xf numFmtId="0" fontId="2" fillId="0" borderId="0" xfId="304" applyFill="1" applyBorder="1" applyAlignment="1"/>
    <xf numFmtId="0" fontId="2" fillId="0" borderId="0" xfId="304" applyFont="1" applyFill="1"/>
    <xf numFmtId="0" fontId="5" fillId="0" borderId="0" xfId="304" applyFont="1" applyFill="1" applyBorder="1" applyAlignment="1">
      <alignment horizontal="left"/>
    </xf>
    <xf numFmtId="0" fontId="5" fillId="33" borderId="0" xfId="304" applyFont="1" applyFill="1" applyBorder="1" applyAlignment="1">
      <alignment horizontal="left"/>
    </xf>
    <xf numFmtId="0" fontId="5" fillId="0" borderId="0" xfId="304" applyFont="1" applyFill="1" applyBorder="1" applyAlignment="1">
      <alignment horizontal="left" wrapText="1"/>
    </xf>
    <xf numFmtId="168" fontId="5" fillId="0" borderId="9" xfId="304" applyNumberFormat="1" applyFont="1" applyFill="1" applyBorder="1" applyAlignment="1">
      <alignment horizontal="center" vertical="center"/>
    </xf>
    <xf numFmtId="168" fontId="5" fillId="0" borderId="26" xfId="304" applyNumberFormat="1" applyFont="1" applyFill="1" applyBorder="1" applyAlignment="1">
      <alignment horizontal="center" vertical="center"/>
    </xf>
    <xf numFmtId="0" fontId="5" fillId="33" borderId="0" xfId="304" applyFont="1" applyFill="1" applyBorder="1" applyAlignment="1">
      <alignment horizontal="left" wrapText="1"/>
    </xf>
    <xf numFmtId="168" fontId="5" fillId="33" borderId="9" xfId="304" applyNumberFormat="1" applyFont="1" applyFill="1" applyBorder="1" applyAlignment="1">
      <alignment horizontal="center" vertical="center"/>
    </xf>
    <xf numFmtId="168" fontId="5" fillId="33" borderId="26" xfId="304" applyNumberFormat="1" applyFont="1" applyFill="1" applyBorder="1" applyAlignment="1">
      <alignment horizontal="center" vertical="center"/>
    </xf>
    <xf numFmtId="0" fontId="9" fillId="0" borderId="0" xfId="304" applyFont="1" applyAlignment="1">
      <alignment wrapText="1"/>
    </xf>
    <xf numFmtId="3" fontId="5" fillId="0" borderId="42" xfId="403" applyNumberFormat="1" applyFont="1" applyFill="1" applyBorder="1" applyAlignment="1">
      <alignment horizontal="right" vertical="center" wrapText="1" indent="1"/>
    </xf>
    <xf numFmtId="168" fontId="5" fillId="0" borderId="24" xfId="304" applyNumberFormat="1" applyFont="1" applyFill="1" applyBorder="1" applyAlignment="1">
      <alignment horizontal="right" indent="2"/>
    </xf>
    <xf numFmtId="0" fontId="5" fillId="33" borderId="25" xfId="304" applyFont="1" applyFill="1" applyBorder="1" applyAlignment="1">
      <alignment horizontal="center" vertical="center" wrapText="1"/>
    </xf>
    <xf numFmtId="178" fontId="5" fillId="29" borderId="38" xfId="0" applyNumberFormat="1" applyFont="1" applyFill="1" applyBorder="1" applyAlignment="1">
      <alignment horizontal="right" wrapText="1" indent="1"/>
    </xf>
    <xf numFmtId="178" fontId="5" fillId="29" borderId="26" xfId="0" applyNumberFormat="1" applyFont="1" applyFill="1" applyBorder="1" applyAlignment="1">
      <alignment horizontal="right" wrapText="1" indent="1"/>
    </xf>
    <xf numFmtId="0" fontId="5" fillId="0" borderId="11" xfId="0" applyFont="1" applyBorder="1" applyAlignment="1">
      <alignment horizontal="right"/>
    </xf>
    <xf numFmtId="0" fontId="7" fillId="33" borderId="14" xfId="0" applyFont="1" applyFill="1" applyBorder="1" applyAlignment="1">
      <alignment horizontal="center" vertical="center" wrapText="1"/>
    </xf>
    <xf numFmtId="0" fontId="5" fillId="47" borderId="28" xfId="0" applyFont="1" applyFill="1" applyBorder="1" applyAlignment="1">
      <alignment horizontal="center" wrapText="1"/>
    </xf>
    <xf numFmtId="168" fontId="5" fillId="33" borderId="0" xfId="0" applyNumberFormat="1" applyFont="1" applyFill="1" applyBorder="1" applyAlignment="1">
      <alignment horizontal="center"/>
    </xf>
    <xf numFmtId="168" fontId="5" fillId="0" borderId="26" xfId="0" applyNumberFormat="1" applyFont="1" applyFill="1" applyBorder="1" applyAlignment="1">
      <alignment horizontal="center"/>
    </xf>
    <xf numFmtId="0" fontId="5" fillId="0" borderId="26" xfId="0" applyFont="1" applyFill="1" applyBorder="1" applyAlignment="1">
      <alignment horizontal="center"/>
    </xf>
    <xf numFmtId="168" fontId="5" fillId="33" borderId="22" xfId="304" applyNumberFormat="1" applyFont="1" applyFill="1" applyBorder="1" applyAlignment="1">
      <alignment horizontal="center" vertical="center" wrapText="1"/>
    </xf>
    <xf numFmtId="168" fontId="5" fillId="29" borderId="22" xfId="304" applyNumberFormat="1" applyFont="1" applyFill="1" applyBorder="1" applyAlignment="1">
      <alignment horizontal="center" vertical="center" wrapText="1"/>
    </xf>
    <xf numFmtId="168" fontId="5" fillId="33" borderId="22" xfId="304" applyNumberFormat="1" applyFont="1" applyFill="1" applyBorder="1" applyAlignment="1">
      <alignment horizontal="right" wrapText="1" indent="1"/>
    </xf>
    <xf numFmtId="168" fontId="5" fillId="33" borderId="9" xfId="304" applyNumberFormat="1" applyFont="1" applyFill="1" applyBorder="1" applyAlignment="1">
      <alignment horizontal="right" wrapText="1" indent="1"/>
    </xf>
    <xf numFmtId="0" fontId="2" fillId="0" borderId="0" xfId="304" applyBorder="1"/>
    <xf numFmtId="0" fontId="5" fillId="47" borderId="14" xfId="304" applyFont="1" applyFill="1" applyBorder="1" applyAlignment="1">
      <alignment horizontal="center" wrapText="1"/>
    </xf>
    <xf numFmtId="1" fontId="2" fillId="0" borderId="0" xfId="304" applyNumberFormat="1"/>
    <xf numFmtId="0" fontId="7" fillId="0" borderId="22" xfId="304" applyFont="1" applyBorder="1" applyAlignment="1">
      <alignment horizontal="left" wrapText="1"/>
    </xf>
    <xf numFmtId="3" fontId="5" fillId="0" borderId="22" xfId="304" applyNumberFormat="1" applyFont="1" applyBorder="1" applyAlignment="1">
      <alignment horizontal="center" wrapText="1"/>
    </xf>
    <xf numFmtId="3" fontId="5" fillId="0" borderId="9" xfId="304" applyNumberFormat="1" applyFont="1" applyBorder="1" applyAlignment="1">
      <alignment horizontal="right" wrapText="1" indent="1"/>
    </xf>
    <xf numFmtId="168" fontId="5" fillId="0" borderId="43" xfId="304" applyNumberFormat="1" applyFont="1" applyBorder="1" applyAlignment="1">
      <alignment horizontal="right" wrapText="1" indent="1"/>
    </xf>
    <xf numFmtId="0" fontId="7" fillId="33" borderId="22" xfId="304" applyFont="1" applyFill="1" applyBorder="1" applyAlignment="1">
      <alignment horizontal="left" wrapText="1"/>
    </xf>
    <xf numFmtId="3" fontId="5" fillId="33" borderId="22" xfId="304" applyNumberFormat="1" applyFont="1" applyFill="1" applyBorder="1" applyAlignment="1">
      <alignment horizontal="center" wrapText="1"/>
    </xf>
    <xf numFmtId="3" fontId="5" fillId="33" borderId="9" xfId="304" applyNumberFormat="1" applyFont="1" applyFill="1" applyBorder="1" applyAlignment="1">
      <alignment horizontal="right" wrapText="1" indent="1"/>
    </xf>
    <xf numFmtId="168" fontId="5" fillId="0" borderId="22" xfId="304" applyNumberFormat="1" applyFont="1" applyBorder="1" applyAlignment="1">
      <alignment horizontal="right" wrapText="1" indent="1"/>
    </xf>
    <xf numFmtId="168" fontId="5" fillId="0" borderId="9" xfId="304" applyNumberFormat="1" applyFont="1" applyBorder="1" applyAlignment="1">
      <alignment horizontal="right" wrapText="1" indent="1"/>
    </xf>
    <xf numFmtId="178" fontId="5" fillId="0" borderId="9" xfId="304" applyNumberFormat="1" applyFont="1" applyBorder="1" applyAlignment="1">
      <alignment horizontal="right" wrapText="1" indent="1"/>
    </xf>
    <xf numFmtId="178" fontId="5" fillId="33" borderId="9" xfId="304" applyNumberFormat="1" applyFont="1" applyFill="1" applyBorder="1" applyAlignment="1">
      <alignment horizontal="right" wrapText="1" indent="1"/>
    </xf>
    <xf numFmtId="0" fontId="7" fillId="29" borderId="22" xfId="304" applyFont="1" applyFill="1" applyBorder="1" applyAlignment="1">
      <alignment horizontal="left" wrapText="1"/>
    </xf>
    <xf numFmtId="3" fontId="5" fillId="29" borderId="22" xfId="304" applyNumberFormat="1" applyFont="1" applyFill="1" applyBorder="1" applyAlignment="1">
      <alignment horizontal="center" wrapText="1"/>
    </xf>
    <xf numFmtId="3" fontId="5" fillId="29" borderId="9" xfId="304" applyNumberFormat="1" applyFont="1" applyFill="1" applyBorder="1" applyAlignment="1">
      <alignment horizontal="right" wrapText="1" indent="1"/>
    </xf>
    <xf numFmtId="168" fontId="5" fillId="29" borderId="22" xfId="304" applyNumberFormat="1" applyFont="1" applyFill="1" applyBorder="1" applyAlignment="1">
      <alignment horizontal="right" wrapText="1" indent="1"/>
    </xf>
    <xf numFmtId="168" fontId="5" fillId="29" borderId="9" xfId="304" applyNumberFormat="1" applyFont="1" applyFill="1" applyBorder="1" applyAlignment="1">
      <alignment horizontal="right" wrapText="1" indent="1"/>
    </xf>
    <xf numFmtId="178" fontId="5" fillId="29" borderId="9" xfId="304" applyNumberFormat="1" applyFont="1" applyFill="1" applyBorder="1" applyAlignment="1">
      <alignment horizontal="right" wrapText="1" indent="1"/>
    </xf>
    <xf numFmtId="3" fontId="5" fillId="0" borderId="22" xfId="304" applyNumberFormat="1" applyFont="1" applyFill="1" applyBorder="1" applyAlignment="1">
      <alignment horizontal="center" wrapText="1"/>
    </xf>
    <xf numFmtId="1" fontId="7" fillId="0" borderId="22" xfId="0" applyNumberFormat="1" applyFont="1" applyFill="1" applyBorder="1" applyAlignment="1">
      <alignment horizontal="right" wrapText="1" indent="1"/>
    </xf>
    <xf numFmtId="168" fontId="7" fillId="33" borderId="11" xfId="0" applyNumberFormat="1" applyFont="1" applyFill="1" applyBorder="1" applyAlignment="1">
      <alignment horizontal="right" wrapText="1" indent="1"/>
    </xf>
    <xf numFmtId="0" fontId="7" fillId="33" borderId="22" xfId="0" applyFont="1" applyFill="1" applyBorder="1" applyAlignment="1">
      <alignment horizontal="left" wrapText="1" indent="2"/>
    </xf>
    <xf numFmtId="0" fontId="7" fillId="33" borderId="25" xfId="0" applyFont="1" applyFill="1" applyBorder="1" applyAlignment="1">
      <alignment horizontal="left" wrapText="1"/>
    </xf>
    <xf numFmtId="168" fontId="7" fillId="33" borderId="25" xfId="0" applyNumberFormat="1" applyFont="1" applyFill="1" applyBorder="1" applyAlignment="1">
      <alignment horizontal="right" wrapText="1" indent="1"/>
    </xf>
    <xf numFmtId="0" fontId="5" fillId="0" borderId="29" xfId="0" applyFont="1" applyFill="1" applyBorder="1" applyAlignment="1">
      <alignment vertical="center" wrapText="1"/>
    </xf>
    <xf numFmtId="168" fontId="5" fillId="0" borderId="39" xfId="0" applyNumberFormat="1" applyFont="1" applyFill="1" applyBorder="1" applyAlignment="1">
      <alignment horizontal="right" vertical="center" wrapText="1"/>
    </xf>
    <xf numFmtId="0" fontId="2" fillId="0" borderId="0" xfId="0" applyFont="1" applyFill="1"/>
    <xf numFmtId="0" fontId="3" fillId="0" borderId="0" xfId="158" applyFill="1" applyAlignment="1" applyProtection="1"/>
    <xf numFmtId="0" fontId="5" fillId="48" borderId="22" xfId="304" applyFont="1" applyFill="1" applyBorder="1" applyAlignment="1">
      <alignment wrapText="1"/>
    </xf>
    <xf numFmtId="0" fontId="2" fillId="48" borderId="1" xfId="0" applyFont="1" applyFill="1" applyBorder="1" applyAlignment="1">
      <alignment horizontal="center"/>
    </xf>
    <xf numFmtId="0" fontId="5" fillId="0" borderId="22" xfId="304" applyFont="1" applyBorder="1" applyAlignment="1">
      <alignment wrapText="1"/>
    </xf>
    <xf numFmtId="178" fontId="5" fillId="0" borderId="9" xfId="0" applyNumberFormat="1" applyFont="1" applyFill="1" applyBorder="1" applyAlignment="1">
      <alignment horizontal="right" wrapText="1"/>
    </xf>
    <xf numFmtId="178" fontId="5" fillId="0" borderId="9" xfId="304" applyNumberFormat="1" applyFont="1" applyFill="1" applyBorder="1" applyAlignment="1">
      <alignment horizontal="right" wrapText="1"/>
    </xf>
    <xf numFmtId="178" fontId="5" fillId="48" borderId="9" xfId="0" applyNumberFormat="1" applyFont="1" applyFill="1" applyBorder="1" applyAlignment="1">
      <alignment horizontal="right" wrapText="1"/>
    </xf>
    <xf numFmtId="178" fontId="5" fillId="48" borderId="9" xfId="304" applyNumberFormat="1" applyFont="1" applyFill="1" applyBorder="1" applyAlignment="1">
      <alignment horizontal="right" wrapText="1"/>
    </xf>
    <xf numFmtId="0" fontId="5" fillId="47" borderId="14" xfId="0" applyFont="1" applyFill="1" applyBorder="1" applyAlignment="1">
      <alignment horizontal="center" wrapText="1"/>
    </xf>
    <xf numFmtId="0" fontId="5" fillId="47" borderId="9" xfId="0" applyFont="1" applyFill="1" applyBorder="1" applyAlignment="1">
      <alignment horizontal="center" vertical="center" wrapText="1"/>
    </xf>
    <xf numFmtId="0" fontId="5" fillId="47" borderId="1" xfId="0" applyFont="1" applyFill="1" applyBorder="1" applyAlignment="1">
      <alignment horizontal="center"/>
    </xf>
    <xf numFmtId="168" fontId="5" fillId="49" borderId="26" xfId="304" applyNumberFormat="1" applyFont="1" applyFill="1" applyBorder="1" applyAlignment="1">
      <alignment horizontal="center" vertical="center"/>
    </xf>
    <xf numFmtId="3" fontId="5" fillId="0" borderId="9" xfId="304" applyNumberFormat="1" applyFont="1" applyFill="1" applyBorder="1" applyAlignment="1">
      <alignment horizontal="right" indent="1"/>
    </xf>
    <xf numFmtId="168" fontId="5" fillId="0" borderId="22" xfId="304" applyNumberFormat="1" applyFont="1" applyFill="1" applyBorder="1" applyAlignment="1">
      <alignment horizontal="right" indent="2"/>
    </xf>
    <xf numFmtId="0" fontId="5" fillId="0" borderId="22" xfId="304" applyFont="1" applyFill="1" applyBorder="1" applyAlignment="1">
      <alignment wrapText="1"/>
    </xf>
    <xf numFmtId="0" fontId="5" fillId="0" borderId="25" xfId="304" applyFont="1" applyFill="1" applyBorder="1" applyAlignment="1">
      <alignment wrapText="1"/>
    </xf>
    <xf numFmtId="178" fontId="5" fillId="0" borderId="9" xfId="178" applyNumberFormat="1" applyFont="1" applyBorder="1" applyAlignment="1">
      <alignment horizontal="right" wrapText="1" indent="1"/>
    </xf>
    <xf numFmtId="178" fontId="5" fillId="0" borderId="26" xfId="178" applyNumberFormat="1" applyFont="1" applyBorder="1" applyAlignment="1">
      <alignment horizontal="right" wrapText="1" indent="1"/>
    </xf>
    <xf numFmtId="178" fontId="5" fillId="33" borderId="9" xfId="178" applyNumberFormat="1" applyFont="1" applyFill="1" applyBorder="1" applyAlignment="1">
      <alignment horizontal="right" wrapText="1" indent="1"/>
    </xf>
    <xf numFmtId="178" fontId="5" fillId="33" borderId="26" xfId="178" applyNumberFormat="1" applyFont="1" applyFill="1" applyBorder="1" applyAlignment="1">
      <alignment horizontal="right" wrapText="1" indent="1"/>
    </xf>
    <xf numFmtId="178" fontId="5" fillId="29" borderId="9" xfId="178" applyNumberFormat="1" applyFont="1" applyFill="1" applyBorder="1" applyAlignment="1">
      <alignment horizontal="right" wrapText="1" indent="1"/>
    </xf>
    <xf numFmtId="178" fontId="5" fillId="29" borderId="26" xfId="178" applyNumberFormat="1" applyFont="1" applyFill="1" applyBorder="1" applyAlignment="1">
      <alignment horizontal="right" wrapText="1" indent="1"/>
    </xf>
    <xf numFmtId="3" fontId="5" fillId="0" borderId="9" xfId="304" applyNumberFormat="1" applyFont="1" applyFill="1" applyBorder="1" applyAlignment="1">
      <alignment horizontal="center" wrapText="1"/>
    </xf>
    <xf numFmtId="3" fontId="5" fillId="33" borderId="9" xfId="304" applyNumberFormat="1" applyFont="1" applyFill="1" applyBorder="1" applyAlignment="1">
      <alignment horizontal="center" wrapText="1"/>
    </xf>
    <xf numFmtId="0" fontId="5" fillId="27" borderId="0" xfId="0" applyFont="1" applyFill="1" applyBorder="1" applyAlignment="1">
      <alignment horizontal="center"/>
    </xf>
    <xf numFmtId="0" fontId="11" fillId="0" borderId="22" xfId="0" applyFont="1" applyBorder="1" applyAlignment="1">
      <alignment horizontal="right" indent="1"/>
    </xf>
    <xf numFmtId="0" fontId="11" fillId="33" borderId="22" xfId="0" applyFont="1" applyFill="1" applyBorder="1" applyAlignment="1">
      <alignment horizontal="right" indent="1"/>
    </xf>
    <xf numFmtId="0" fontId="5" fillId="33" borderId="40" xfId="0" applyFont="1" applyFill="1" applyBorder="1" applyAlignment="1">
      <alignment horizontal="center" vertical="center" wrapText="1"/>
    </xf>
    <xf numFmtId="0" fontId="5" fillId="33" borderId="41" xfId="0" applyFont="1" applyFill="1" applyBorder="1" applyAlignment="1">
      <alignment horizontal="center" vertical="center" wrapText="1"/>
    </xf>
    <xf numFmtId="168" fontId="5" fillId="0" borderId="10" xfId="0" applyNumberFormat="1" applyFont="1" applyFill="1" applyBorder="1" applyAlignment="1">
      <alignment horizontal="right" vertical="center" wrapText="1"/>
    </xf>
    <xf numFmtId="0" fontId="5" fillId="33" borderId="9" xfId="0" applyFont="1" applyFill="1" applyBorder="1" applyAlignment="1">
      <alignment horizontal="center" vertical="center" wrapText="1"/>
    </xf>
    <xf numFmtId="0" fontId="5" fillId="49" borderId="22" xfId="0" applyFont="1" applyFill="1" applyBorder="1" applyAlignment="1">
      <alignment horizontal="center" vertical="center" wrapText="1"/>
    </xf>
    <xf numFmtId="0" fontId="7" fillId="27" borderId="33" xfId="0" applyFont="1" applyFill="1" applyBorder="1" applyAlignment="1">
      <alignment horizontal="center" wrapText="1"/>
    </xf>
    <xf numFmtId="0" fontId="7" fillId="33" borderId="9" xfId="0" applyFont="1" applyFill="1" applyBorder="1" applyAlignment="1">
      <alignment horizontal="center" vertical="center" wrapText="1"/>
    </xf>
    <xf numFmtId="0" fontId="5" fillId="33" borderId="37" xfId="0" applyFont="1" applyFill="1" applyBorder="1" applyAlignment="1">
      <alignment horizontal="center" wrapText="1"/>
    </xf>
    <xf numFmtId="0" fontId="9" fillId="0" borderId="33" xfId="0" applyFont="1" applyBorder="1" applyAlignment="1">
      <alignment wrapText="1"/>
    </xf>
    <xf numFmtId="0" fontId="5" fillId="50" borderId="0" xfId="0" applyFont="1" applyFill="1" applyBorder="1" applyAlignment="1">
      <alignment wrapText="1"/>
    </xf>
    <xf numFmtId="0" fontId="5" fillId="33" borderId="38" xfId="0" applyFont="1" applyFill="1" applyBorder="1" applyAlignment="1">
      <alignment horizontal="center" wrapText="1"/>
    </xf>
    <xf numFmtId="0" fontId="5" fillId="50" borderId="33" xfId="0" applyFont="1" applyFill="1" applyBorder="1" applyAlignment="1">
      <alignment wrapText="1"/>
    </xf>
    <xf numFmtId="0" fontId="5" fillId="47" borderId="28" xfId="0" applyFont="1" applyFill="1" applyBorder="1" applyAlignment="1">
      <alignment horizontal="center" wrapText="1"/>
    </xf>
    <xf numFmtId="0" fontId="5" fillId="0" borderId="37" xfId="304" applyFont="1" applyFill="1" applyBorder="1" applyAlignment="1">
      <alignment horizontal="center" wrapText="1"/>
    </xf>
    <xf numFmtId="3" fontId="5" fillId="0" borderId="11" xfId="403" applyNumberFormat="1" applyFont="1" applyFill="1" applyBorder="1" applyAlignment="1">
      <alignment horizontal="right" vertical="center" wrapText="1" indent="1"/>
    </xf>
    <xf numFmtId="3" fontId="5" fillId="0" borderId="27" xfId="403" applyNumberFormat="1" applyFont="1" applyFill="1" applyBorder="1" applyAlignment="1">
      <alignment horizontal="right" vertical="center" wrapText="1" indent="1"/>
    </xf>
    <xf numFmtId="3" fontId="5" fillId="0" borderId="22" xfId="304" applyNumberFormat="1" applyFont="1" applyFill="1" applyBorder="1" applyAlignment="1">
      <alignment horizontal="right" wrapText="1" indent="1"/>
    </xf>
    <xf numFmtId="178" fontId="5" fillId="48" borderId="26" xfId="304" applyNumberFormat="1" applyFont="1" applyFill="1" applyBorder="1" applyAlignment="1">
      <alignment horizontal="right" wrapText="1"/>
    </xf>
    <xf numFmtId="178" fontId="5" fillId="0" borderId="26" xfId="304" applyNumberFormat="1" applyFont="1" applyFill="1" applyBorder="1" applyAlignment="1">
      <alignment horizontal="right" wrapText="1"/>
    </xf>
    <xf numFmtId="168" fontId="2" fillId="0" borderId="0" xfId="0" applyNumberFormat="1" applyFont="1" applyFill="1" applyBorder="1"/>
    <xf numFmtId="178" fontId="5" fillId="52" borderId="9" xfId="0" applyNumberFormat="1" applyFont="1" applyFill="1" applyBorder="1" applyAlignment="1">
      <alignment horizontal="right" wrapText="1"/>
    </xf>
    <xf numFmtId="178" fontId="5" fillId="52" borderId="9" xfId="304" applyNumberFormat="1" applyFont="1" applyFill="1" applyBorder="1" applyAlignment="1">
      <alignment horizontal="right" wrapText="1"/>
    </xf>
    <xf numFmtId="168" fontId="2" fillId="52" borderId="0" xfId="0" applyNumberFormat="1" applyFont="1" applyFill="1" applyBorder="1"/>
    <xf numFmtId="178" fontId="5" fillId="52" borderId="26" xfId="0" applyNumberFormat="1" applyFont="1" applyFill="1" applyBorder="1" applyAlignment="1">
      <alignment horizontal="right" wrapText="1" indent="1"/>
    </xf>
    <xf numFmtId="0" fontId="5" fillId="0" borderId="44" xfId="0" applyFont="1" applyFill="1" applyBorder="1" applyAlignment="1">
      <alignment horizontal="left" vertical="center" wrapText="1" indent="1"/>
    </xf>
    <xf numFmtId="168" fontId="5" fillId="0" borderId="22" xfId="0" applyNumberFormat="1" applyFont="1" applyBorder="1" applyAlignment="1">
      <alignment horizontal="center" vertical="center" wrapText="1"/>
    </xf>
    <xf numFmtId="168" fontId="5" fillId="33" borderId="22" xfId="0" applyNumberFormat="1" applyFont="1" applyFill="1" applyBorder="1" applyAlignment="1">
      <alignment horizontal="center" vertical="center" wrapText="1"/>
    </xf>
    <xf numFmtId="168" fontId="5" fillId="0" borderId="22" xfId="0" applyNumberFormat="1" applyFont="1" applyFill="1" applyBorder="1" applyAlignment="1">
      <alignment horizontal="center" vertical="center" wrapText="1"/>
    </xf>
    <xf numFmtId="168" fontId="5" fillId="29" borderId="9" xfId="304" applyNumberFormat="1" applyFont="1" applyFill="1" applyBorder="1" applyAlignment="1">
      <alignment horizontal="center" vertical="center" wrapText="1"/>
    </xf>
    <xf numFmtId="168" fontId="7" fillId="0" borderId="26" xfId="0" applyNumberFormat="1" applyFont="1" applyBorder="1" applyAlignment="1">
      <alignment horizontal="center" vertical="center" wrapText="1"/>
    </xf>
    <xf numFmtId="168" fontId="7" fillId="33" borderId="26" xfId="0" applyNumberFormat="1" applyFont="1" applyFill="1" applyBorder="1" applyAlignment="1">
      <alignment horizontal="center" vertical="center" wrapText="1"/>
    </xf>
    <xf numFmtId="168" fontId="7" fillId="33" borderId="27" xfId="0" applyNumberFormat="1" applyFont="1" applyFill="1" applyBorder="1" applyAlignment="1">
      <alignment horizontal="center" vertical="center" wrapText="1"/>
    </xf>
    <xf numFmtId="168" fontId="5" fillId="0" borderId="26" xfId="0" applyNumberFormat="1" applyFont="1" applyBorder="1" applyAlignment="1">
      <alignment horizontal="center" vertical="center" wrapText="1"/>
    </xf>
    <xf numFmtId="168" fontId="5" fillId="33" borderId="26" xfId="0" applyNumberFormat="1" applyFont="1" applyFill="1" applyBorder="1" applyAlignment="1">
      <alignment horizontal="center" vertical="center" wrapText="1"/>
    </xf>
    <xf numFmtId="168" fontId="5" fillId="0" borderId="26" xfId="0" applyNumberFormat="1" applyFont="1" applyFill="1" applyBorder="1" applyAlignment="1">
      <alignment horizontal="center" vertical="center" wrapText="1"/>
    </xf>
    <xf numFmtId="168" fontId="5" fillId="29" borderId="26" xfId="0" applyNumberFormat="1" applyFont="1" applyFill="1" applyBorder="1" applyAlignment="1">
      <alignment horizontal="center" vertical="center" wrapText="1"/>
    </xf>
    <xf numFmtId="168" fontId="5" fillId="33" borderId="26" xfId="304" applyNumberFormat="1" applyFont="1" applyFill="1" applyBorder="1" applyAlignment="1">
      <alignment horizontal="center" vertical="center" wrapText="1"/>
    </xf>
    <xf numFmtId="168" fontId="5" fillId="29" borderId="26" xfId="304" applyNumberFormat="1" applyFont="1" applyFill="1" applyBorder="1" applyAlignment="1">
      <alignment horizontal="center" vertical="center" wrapText="1"/>
    </xf>
    <xf numFmtId="0" fontId="5" fillId="0" borderId="0" xfId="0" applyFont="1"/>
    <xf numFmtId="168" fontId="5" fillId="0" borderId="9" xfId="403" applyNumberFormat="1" applyFont="1" applyFill="1" applyBorder="1" applyAlignment="1">
      <alignment horizontal="center" vertical="center" wrapText="1"/>
    </xf>
    <xf numFmtId="168" fontId="5" fillId="48" borderId="9" xfId="403" applyNumberFormat="1" applyFont="1" applyFill="1" applyBorder="1" applyAlignment="1">
      <alignment horizontal="center" vertical="center" wrapText="1"/>
    </xf>
    <xf numFmtId="168" fontId="5" fillId="0" borderId="26" xfId="403" applyNumberFormat="1" applyFont="1" applyFill="1" applyBorder="1" applyAlignment="1">
      <alignment horizontal="center" vertical="center" wrapText="1"/>
    </xf>
    <xf numFmtId="168" fontId="5" fillId="48" borderId="26" xfId="403" applyNumberFormat="1" applyFont="1" applyFill="1" applyBorder="1" applyAlignment="1">
      <alignment horizontal="center" vertical="center" wrapText="1"/>
    </xf>
    <xf numFmtId="168" fontId="5" fillId="48" borderId="27" xfId="403" applyNumberFormat="1" applyFont="1" applyFill="1" applyBorder="1" applyAlignment="1">
      <alignment horizontal="center" vertical="center" wrapText="1"/>
    </xf>
    <xf numFmtId="178" fontId="5" fillId="48" borderId="26" xfId="304" applyNumberFormat="1" applyFont="1" applyFill="1" applyBorder="1" applyAlignment="1">
      <alignment horizontal="right" vertical="center" wrapText="1"/>
    </xf>
    <xf numFmtId="178" fontId="5" fillId="52" borderId="26" xfId="304" applyNumberFormat="1" applyFont="1" applyFill="1" applyBorder="1" applyAlignment="1">
      <alignment horizontal="right" vertical="center" wrapText="1"/>
    </xf>
    <xf numFmtId="178" fontId="5" fillId="48" borderId="9" xfId="304" applyNumberFormat="1" applyFont="1" applyFill="1" applyBorder="1" applyAlignment="1">
      <alignment horizontal="right" vertical="center" wrapText="1"/>
    </xf>
    <xf numFmtId="178" fontId="5" fillId="52" borderId="9" xfId="304" applyNumberFormat="1" applyFont="1" applyFill="1" applyBorder="1" applyAlignment="1">
      <alignment horizontal="right" vertical="center" wrapText="1"/>
    </xf>
    <xf numFmtId="178" fontId="5" fillId="52" borderId="9" xfId="0" applyNumberFormat="1" applyFont="1" applyFill="1" applyBorder="1" applyAlignment="1">
      <alignment horizontal="right" vertical="center" wrapText="1"/>
    </xf>
    <xf numFmtId="178" fontId="5" fillId="48" borderId="9" xfId="0" applyNumberFormat="1" applyFont="1" applyFill="1" applyBorder="1" applyAlignment="1">
      <alignment horizontal="right" vertical="center" wrapText="1"/>
    </xf>
    <xf numFmtId="0" fontId="5" fillId="47" borderId="8" xfId="0" applyFont="1" applyFill="1" applyBorder="1" applyAlignment="1">
      <alignment horizontal="center" wrapText="1"/>
    </xf>
    <xf numFmtId="178" fontId="5" fillId="0" borderId="11" xfId="0" applyNumberFormat="1" applyFont="1" applyFill="1" applyBorder="1" applyAlignment="1">
      <alignment horizontal="right" vertical="center" wrapText="1"/>
    </xf>
    <xf numFmtId="178" fontId="5" fillId="0" borderId="11" xfId="304" applyNumberFormat="1" applyFont="1" applyFill="1" applyBorder="1" applyAlignment="1">
      <alignment horizontal="right" vertical="center" wrapText="1"/>
    </xf>
    <xf numFmtId="178" fontId="5" fillId="0" borderId="27" xfId="304" applyNumberFormat="1" applyFont="1" applyFill="1" applyBorder="1" applyAlignment="1">
      <alignment horizontal="right" vertical="center" wrapText="1"/>
    </xf>
    <xf numFmtId="3" fontId="5" fillId="0" borderId="9" xfId="0" applyNumberFormat="1" applyFont="1" applyFill="1" applyBorder="1" applyAlignment="1">
      <alignment horizontal="right" indent="1"/>
    </xf>
    <xf numFmtId="168" fontId="5" fillId="0" borderId="42" xfId="0" applyNumberFormat="1" applyFont="1" applyFill="1" applyBorder="1" applyAlignment="1">
      <alignment horizontal="right" indent="2"/>
    </xf>
    <xf numFmtId="0" fontId="5" fillId="48" borderId="22" xfId="0" applyFont="1" applyFill="1" applyBorder="1" applyAlignment="1">
      <alignment horizontal="left" wrapText="1"/>
    </xf>
    <xf numFmtId="3" fontId="5" fillId="0" borderId="0" xfId="0" applyNumberFormat="1" applyFont="1" applyFill="1" applyBorder="1" applyAlignment="1">
      <alignment horizontal="left" indent="1"/>
    </xf>
    <xf numFmtId="181" fontId="63" fillId="0" borderId="0" xfId="311" applyNumberFormat="1" applyFont="1" applyAlignment="1">
      <alignment horizontal="right" vertical="top"/>
    </xf>
    <xf numFmtId="168" fontId="5" fillId="29" borderId="9" xfId="0" applyNumberFormat="1" applyFont="1" applyFill="1" applyBorder="1" applyAlignment="1">
      <alignment horizontal="center" vertical="center" wrapText="1"/>
    </xf>
    <xf numFmtId="0" fontId="0" fillId="0" borderId="0" xfId="0" applyBorder="1" applyAlignment="1">
      <alignment vertical="center"/>
    </xf>
    <xf numFmtId="0" fontId="5" fillId="50" borderId="0" xfId="0" applyFont="1" applyFill="1" applyBorder="1" applyAlignment="1">
      <alignment horizontal="center" wrapText="1"/>
    </xf>
    <xf numFmtId="0" fontId="5" fillId="50" borderId="33" xfId="0" applyFont="1" applyFill="1" applyBorder="1" applyAlignment="1">
      <alignment horizontal="center" wrapText="1"/>
    </xf>
    <xf numFmtId="0" fontId="5" fillId="51" borderId="8" xfId="0" applyFont="1" applyFill="1" applyBorder="1" applyAlignment="1">
      <alignment horizontal="center" wrapText="1"/>
    </xf>
    <xf numFmtId="3" fontId="5" fillId="33" borderId="27" xfId="0" applyNumberFormat="1" applyFont="1" applyFill="1" applyBorder="1" applyAlignment="1">
      <alignment horizontal="right" wrapText="1" indent="1"/>
    </xf>
    <xf numFmtId="0" fontId="2" fillId="0" borderId="0" xfId="403" applyFont="1" applyBorder="1"/>
    <xf numFmtId="0" fontId="2" fillId="0" borderId="0" xfId="403" applyFont="1" applyBorder="1" applyAlignment="1">
      <alignment horizontal="right"/>
    </xf>
    <xf numFmtId="176" fontId="2" fillId="0" borderId="0" xfId="403" applyNumberFormat="1" applyFont="1" applyBorder="1"/>
    <xf numFmtId="168" fontId="2" fillId="0" borderId="0" xfId="304" applyNumberFormat="1" applyFill="1" applyAlignment="1">
      <alignment vertical="center"/>
    </xf>
    <xf numFmtId="0" fontId="2" fillId="48" borderId="14" xfId="0" applyFont="1" applyFill="1" applyBorder="1" applyAlignment="1">
      <alignment horizontal="center"/>
    </xf>
    <xf numFmtId="168" fontId="2" fillId="0" borderId="26" xfId="0" applyNumberFormat="1" applyFont="1" applyFill="1" applyBorder="1"/>
    <xf numFmtId="168" fontId="2" fillId="0" borderId="9" xfId="0" applyNumberFormat="1" applyFont="1" applyFill="1" applyBorder="1"/>
    <xf numFmtId="168" fontId="2" fillId="52" borderId="26" xfId="0" applyNumberFormat="1" applyFont="1" applyFill="1" applyBorder="1"/>
    <xf numFmtId="168" fontId="2" fillId="52" borderId="9" xfId="0" applyNumberFormat="1" applyFont="1" applyFill="1" applyBorder="1"/>
    <xf numFmtId="3" fontId="5" fillId="48" borderId="9" xfId="0" applyNumberFormat="1" applyFont="1" applyFill="1" applyBorder="1" applyAlignment="1">
      <alignment horizontal="right" wrapText="1" indent="1"/>
    </xf>
    <xf numFmtId="168" fontId="5" fillId="48" borderId="9" xfId="0" applyNumberFormat="1" applyFont="1" applyFill="1" applyBorder="1" applyAlignment="1">
      <alignment horizontal="right" wrapText="1" indent="1"/>
    </xf>
    <xf numFmtId="168" fontId="5" fillId="48" borderId="26" xfId="0" applyNumberFormat="1" applyFont="1" applyFill="1" applyBorder="1" applyAlignment="1">
      <alignment horizontal="right" wrapText="1" indent="1"/>
    </xf>
    <xf numFmtId="0" fontId="5" fillId="0" borderId="22" xfId="304" applyFont="1" applyFill="1" applyBorder="1" applyAlignment="1">
      <alignment horizontal="left"/>
    </xf>
    <xf numFmtId="0" fontId="5" fillId="0" borderId="9" xfId="304" applyFont="1" applyFill="1" applyBorder="1" applyAlignment="1">
      <alignment horizontal="center" wrapText="1"/>
    </xf>
    <xf numFmtId="0" fontId="5" fillId="0" borderId="26" xfId="304" applyFont="1" applyFill="1" applyBorder="1" applyAlignment="1">
      <alignment horizontal="center" wrapText="1"/>
    </xf>
    <xf numFmtId="0" fontId="5" fillId="33" borderId="22" xfId="304" applyFont="1" applyFill="1" applyBorder="1" applyAlignment="1">
      <alignment horizontal="left"/>
    </xf>
    <xf numFmtId="0" fontId="5" fillId="33" borderId="9" xfId="304" applyFont="1" applyFill="1" applyBorder="1" applyAlignment="1">
      <alignment horizontal="center" wrapText="1"/>
    </xf>
    <xf numFmtId="0" fontId="5" fillId="33" borderId="26" xfId="304" applyFont="1" applyFill="1" applyBorder="1" applyAlignment="1">
      <alignment horizontal="center" wrapText="1"/>
    </xf>
    <xf numFmtId="168" fontId="5" fillId="0" borderId="27" xfId="304" applyNumberFormat="1" applyFont="1" applyFill="1" applyBorder="1" applyAlignment="1">
      <alignment horizontal="center"/>
    </xf>
    <xf numFmtId="168" fontId="5" fillId="0" borderId="27" xfId="403" applyNumberFormat="1" applyFont="1" applyFill="1" applyBorder="1" applyAlignment="1">
      <alignment horizontal="center" vertical="center" wrapText="1"/>
    </xf>
    <xf numFmtId="178" fontId="5" fillId="0" borderId="32" xfId="403" applyNumberFormat="1" applyFont="1" applyFill="1" applyBorder="1" applyAlignment="1">
      <alignment horizontal="right" vertical="center" wrapText="1" indent="1"/>
    </xf>
    <xf numFmtId="178" fontId="5" fillId="33" borderId="30" xfId="403" applyNumberFormat="1" applyFont="1" applyFill="1" applyBorder="1" applyAlignment="1">
      <alignment horizontal="right" vertical="center" wrapText="1" indent="1"/>
    </xf>
    <xf numFmtId="178" fontId="5" fillId="33" borderId="32" xfId="403" applyNumberFormat="1" applyFont="1" applyFill="1" applyBorder="1" applyAlignment="1">
      <alignment horizontal="right" vertical="center" wrapText="1" indent="1"/>
    </xf>
    <xf numFmtId="178" fontId="5" fillId="49" borderId="9" xfId="403" applyNumberFormat="1" applyFont="1" applyFill="1" applyBorder="1" applyAlignment="1">
      <alignment horizontal="right" vertical="center" wrapText="1" indent="1"/>
    </xf>
    <xf numFmtId="0" fontId="9" fillId="0" borderId="0" xfId="0" applyFont="1" applyBorder="1" applyAlignment="1">
      <alignment horizontal="left" wrapText="1"/>
    </xf>
    <xf numFmtId="178" fontId="0" fillId="0" borderId="0" xfId="0" applyNumberFormat="1" applyFill="1"/>
    <xf numFmtId="0" fontId="0" fillId="0" borderId="0" xfId="0" applyAlignment="1">
      <alignment wrapText="1"/>
    </xf>
    <xf numFmtId="0" fontId="13" fillId="0" borderId="0" xfId="403" applyFont="1" applyBorder="1" applyAlignment="1">
      <alignment vertical="center" wrapText="1"/>
    </xf>
    <xf numFmtId="0" fontId="2" fillId="0" borderId="0" xfId="306"/>
    <xf numFmtId="0" fontId="2" fillId="0" borderId="0" xfId="306" applyAlignment="1">
      <alignment vertical="center"/>
    </xf>
    <xf numFmtId="0" fontId="72" fillId="51" borderId="38" xfId="306" applyFont="1" applyFill="1" applyBorder="1" applyAlignment="1">
      <alignment horizontal="center" vertical="center"/>
    </xf>
    <xf numFmtId="0" fontId="5" fillId="51" borderId="9" xfId="306" applyFont="1" applyFill="1" applyBorder="1" applyAlignment="1">
      <alignment horizontal="center" vertical="center"/>
    </xf>
    <xf numFmtId="0" fontId="5" fillId="27" borderId="11" xfId="306" applyFont="1" applyFill="1" applyBorder="1" applyAlignment="1">
      <alignment horizontal="center" vertical="center" wrapText="1"/>
    </xf>
    <xf numFmtId="0" fontId="5" fillId="27" borderId="27" xfId="306" applyFont="1" applyFill="1" applyBorder="1" applyAlignment="1">
      <alignment horizontal="center" vertical="center" wrapText="1"/>
    </xf>
    <xf numFmtId="168" fontId="5" fillId="0" borderId="0" xfId="403" applyNumberFormat="1" applyFont="1" applyFill="1" applyBorder="1" applyAlignment="1">
      <alignment horizontal="center" vertical="center" wrapText="1"/>
    </xf>
    <xf numFmtId="0" fontId="5" fillId="0" borderId="38" xfId="0" applyFont="1" applyFill="1" applyBorder="1" applyAlignment="1">
      <alignment horizontal="left" wrapText="1"/>
    </xf>
    <xf numFmtId="0" fontId="5" fillId="49" borderId="22" xfId="0" applyFont="1" applyFill="1" applyBorder="1" applyAlignment="1">
      <alignment horizontal="left" wrapText="1"/>
    </xf>
    <xf numFmtId="1" fontId="5" fillId="49" borderId="9" xfId="0" applyNumberFormat="1" applyFont="1" applyFill="1" applyBorder="1" applyAlignment="1">
      <alignment horizontal="right" vertical="center" wrapText="1" indent="1"/>
    </xf>
    <xf numFmtId="168" fontId="5" fillId="49" borderId="9" xfId="0" applyNumberFormat="1" applyFont="1" applyFill="1" applyBorder="1" applyAlignment="1">
      <alignment horizontal="right" vertical="center" wrapText="1" indent="1"/>
    </xf>
    <xf numFmtId="0" fontId="5" fillId="51" borderId="9" xfId="306" applyFont="1" applyFill="1" applyBorder="1" applyAlignment="1">
      <alignment horizontal="center" vertical="center" wrapText="1"/>
    </xf>
    <xf numFmtId="168" fontId="5" fillId="49" borderId="26" xfId="0" applyNumberFormat="1" applyFont="1" applyFill="1" applyBorder="1" applyAlignment="1">
      <alignment horizontal="right" vertical="center" wrapText="1" indent="1"/>
    </xf>
    <xf numFmtId="0" fontId="5" fillId="49" borderId="26" xfId="0" applyFont="1" applyFill="1" applyBorder="1" applyAlignment="1">
      <alignment horizontal="left" wrapText="1"/>
    </xf>
    <xf numFmtId="1" fontId="5" fillId="0" borderId="9" xfId="0" applyNumberFormat="1" applyFont="1" applyFill="1" applyBorder="1" applyAlignment="1">
      <alignment horizontal="right" vertical="center" wrapText="1" indent="1"/>
    </xf>
    <xf numFmtId="168" fontId="5" fillId="0" borderId="9" xfId="0" applyNumberFormat="1" applyFont="1" applyFill="1" applyBorder="1" applyAlignment="1">
      <alignment horizontal="right" vertical="center" wrapText="1" indent="1"/>
    </xf>
    <xf numFmtId="168" fontId="5" fillId="0" borderId="26" xfId="0" applyNumberFormat="1" applyFont="1" applyFill="1" applyBorder="1" applyAlignment="1">
      <alignment horizontal="right" vertical="center" wrapText="1" indent="1"/>
    </xf>
    <xf numFmtId="0" fontId="5" fillId="0" borderId="26" xfId="0" applyFont="1" applyFill="1" applyBorder="1" applyAlignment="1">
      <alignment horizontal="left" wrapText="1"/>
    </xf>
    <xf numFmtId="1" fontId="5" fillId="0" borderId="9" xfId="0" applyNumberFormat="1" applyFont="1" applyFill="1" applyBorder="1" applyAlignment="1">
      <alignment horizontal="right" wrapText="1" indent="1"/>
    </xf>
    <xf numFmtId="0" fontId="8" fillId="0" borderId="0" xfId="306" applyFont="1" applyBorder="1" applyAlignment="1">
      <alignment vertical="center" wrapText="1"/>
    </xf>
    <xf numFmtId="1" fontId="5" fillId="0" borderId="26" xfId="0" applyNumberFormat="1" applyFont="1" applyFill="1" applyBorder="1" applyAlignment="1">
      <alignment horizontal="right" vertical="center" wrapText="1" indent="1"/>
    </xf>
    <xf numFmtId="0" fontId="5" fillId="48" borderId="25" xfId="0" applyFont="1" applyFill="1" applyBorder="1" applyAlignment="1">
      <alignment horizontal="left" wrapText="1"/>
    </xf>
    <xf numFmtId="1" fontId="5" fillId="48" borderId="11" xfId="0" applyNumberFormat="1" applyFont="1" applyFill="1" applyBorder="1" applyAlignment="1">
      <alignment horizontal="right" vertical="center" wrapText="1" indent="1"/>
    </xf>
    <xf numFmtId="168" fontId="5" fillId="48" borderId="11" xfId="403" applyNumberFormat="1" applyFont="1" applyFill="1" applyBorder="1" applyAlignment="1">
      <alignment horizontal="center" vertical="center" wrapText="1"/>
    </xf>
    <xf numFmtId="0" fontId="5" fillId="48" borderId="27" xfId="0" applyFont="1" applyFill="1" applyBorder="1" applyAlignment="1">
      <alignment horizontal="left" wrapText="1"/>
    </xf>
    <xf numFmtId="0" fontId="5" fillId="0" borderId="25" xfId="0" applyFont="1" applyFill="1" applyBorder="1" applyAlignment="1">
      <alignment horizontal="left" wrapText="1"/>
    </xf>
    <xf numFmtId="168" fontId="5" fillId="0" borderId="11" xfId="403" applyNumberFormat="1" applyFont="1" applyFill="1" applyBorder="1" applyAlignment="1">
      <alignment horizontal="center" vertical="center" wrapText="1"/>
    </xf>
    <xf numFmtId="1" fontId="5" fillId="0" borderId="11" xfId="0" applyNumberFormat="1" applyFont="1" applyFill="1" applyBorder="1" applyAlignment="1">
      <alignment horizontal="right" vertical="center" wrapText="1" indent="1"/>
    </xf>
    <xf numFmtId="0" fontId="5" fillId="0" borderId="27" xfId="0" applyFont="1" applyFill="1" applyBorder="1" applyAlignment="1">
      <alignment horizontal="left" wrapText="1"/>
    </xf>
    <xf numFmtId="0" fontId="8" fillId="0" borderId="0" xfId="0" applyFont="1" applyAlignment="1">
      <alignment horizontal="left"/>
    </xf>
    <xf numFmtId="0" fontId="8" fillId="0" borderId="0" xfId="306" applyFont="1" applyAlignment="1"/>
    <xf numFmtId="0" fontId="2" fillId="0" borderId="0" xfId="306" applyBorder="1"/>
    <xf numFmtId="0" fontId="9" fillId="0" borderId="0" xfId="0" applyFont="1" applyAlignment="1">
      <alignment horizontal="left"/>
    </xf>
    <xf numFmtId="0" fontId="9" fillId="0" borderId="0" xfId="0" applyFont="1" applyAlignment="1">
      <alignment horizontal="left" vertical="center" wrapText="1"/>
    </xf>
    <xf numFmtId="0" fontId="2" fillId="48" borderId="33" xfId="306" applyFont="1" applyFill="1" applyBorder="1" applyAlignment="1">
      <alignment horizontal="center" vertical="center" wrapText="1"/>
    </xf>
    <xf numFmtId="1" fontId="5" fillId="0" borderId="26" xfId="403" applyNumberFormat="1" applyFont="1" applyFill="1" applyBorder="1" applyAlignment="1">
      <alignment horizontal="center" vertical="center" wrapText="1"/>
    </xf>
    <xf numFmtId="0" fontId="5" fillId="0" borderId="9" xfId="0" applyFont="1" applyFill="1" applyBorder="1" applyAlignment="1">
      <alignment horizontal="right" vertical="center" wrapText="1" indent="1"/>
    </xf>
    <xf numFmtId="1" fontId="5" fillId="0" borderId="27" xfId="0" applyNumberFormat="1" applyFont="1" applyFill="1" applyBorder="1" applyAlignment="1">
      <alignment horizontal="right" wrapText="1" indent="1"/>
    </xf>
    <xf numFmtId="168" fontId="5" fillId="0" borderId="27" xfId="0" applyNumberFormat="1" applyFont="1" applyFill="1" applyBorder="1" applyAlignment="1">
      <alignment horizontal="right" wrapText="1" indent="1"/>
    </xf>
    <xf numFmtId="1" fontId="5" fillId="0" borderId="27" xfId="0" applyNumberFormat="1" applyFont="1" applyFill="1" applyBorder="1" applyAlignment="1">
      <alignment horizontal="right" vertical="center" wrapText="1" indent="1"/>
    </xf>
    <xf numFmtId="168" fontId="5" fillId="0" borderId="27" xfId="0" applyNumberFormat="1" applyFont="1" applyFill="1" applyBorder="1" applyAlignment="1">
      <alignment horizontal="right" vertical="center" wrapText="1" indent="1"/>
    </xf>
    <xf numFmtId="0" fontId="5" fillId="0" borderId="11" xfId="0" applyFont="1" applyFill="1" applyBorder="1" applyAlignment="1">
      <alignment horizontal="right" vertical="center" wrapText="1" indent="1"/>
    </xf>
    <xf numFmtId="0" fontId="8" fillId="0" borderId="9" xfId="306" applyFont="1" applyFill="1" applyBorder="1" applyAlignment="1">
      <alignment horizontal="right" vertical="center" wrapText="1" indent="1"/>
    </xf>
    <xf numFmtId="0" fontId="5" fillId="0" borderId="9" xfId="0" applyFont="1" applyFill="1" applyBorder="1" applyAlignment="1">
      <alignment horizontal="right" vertical="center" indent="1"/>
    </xf>
    <xf numFmtId="168" fontId="5" fillId="0" borderId="9" xfId="0" applyNumberFormat="1" applyFont="1" applyFill="1" applyBorder="1" applyAlignment="1">
      <alignment horizontal="right" vertical="center" indent="1"/>
    </xf>
    <xf numFmtId="0" fontId="5" fillId="0" borderId="26" xfId="0" applyFont="1" applyFill="1" applyBorder="1" applyAlignment="1">
      <alignment horizontal="right" vertical="center" indent="1"/>
    </xf>
    <xf numFmtId="0" fontId="5" fillId="0" borderId="0" xfId="0" applyFont="1" applyFill="1" applyBorder="1" applyAlignment="1">
      <alignment horizontal="right" vertical="center" indent="1"/>
    </xf>
    <xf numFmtId="1" fontId="5" fillId="48" borderId="9" xfId="0" applyNumberFormat="1" applyFont="1" applyFill="1" applyBorder="1" applyAlignment="1">
      <alignment horizontal="right" vertical="center" wrapText="1" indent="1"/>
    </xf>
    <xf numFmtId="168" fontId="5" fillId="48" borderId="9" xfId="0" applyNumberFormat="1" applyFont="1" applyFill="1" applyBorder="1" applyAlignment="1">
      <alignment horizontal="right" vertical="center" wrapText="1" indent="1"/>
    </xf>
    <xf numFmtId="0" fontId="5" fillId="48" borderId="26" xfId="0" applyFont="1" applyFill="1" applyBorder="1" applyAlignment="1">
      <alignment horizontal="left" wrapText="1"/>
    </xf>
    <xf numFmtId="1" fontId="5" fillId="48" borderId="26" xfId="403" applyNumberFormat="1" applyFont="1" applyFill="1" applyBorder="1" applyAlignment="1">
      <alignment horizontal="center" vertical="center" wrapText="1"/>
    </xf>
    <xf numFmtId="168" fontId="5" fillId="48" borderId="26" xfId="0" applyNumberFormat="1" applyFont="1" applyFill="1" applyBorder="1" applyAlignment="1">
      <alignment horizontal="right" vertical="center" wrapText="1" indent="1"/>
    </xf>
    <xf numFmtId="1" fontId="5" fillId="48" borderId="26" xfId="0" applyNumberFormat="1" applyFont="1" applyFill="1" applyBorder="1" applyAlignment="1">
      <alignment horizontal="right" vertical="center" wrapText="1" indent="1"/>
    </xf>
    <xf numFmtId="168" fontId="5" fillId="48" borderId="26" xfId="403" applyNumberFormat="1" applyFont="1" applyFill="1" applyBorder="1" applyAlignment="1">
      <alignment horizontal="right" vertical="center" wrapText="1" indent="1"/>
    </xf>
    <xf numFmtId="0" fontId="5" fillId="48" borderId="43" xfId="0" applyFont="1" applyFill="1" applyBorder="1" applyAlignment="1">
      <alignment horizontal="left" wrapText="1"/>
    </xf>
    <xf numFmtId="168" fontId="5" fillId="48" borderId="37" xfId="403" applyNumberFormat="1" applyFont="1" applyFill="1" applyBorder="1" applyAlignment="1">
      <alignment horizontal="center" vertical="center" wrapText="1"/>
    </xf>
    <xf numFmtId="168" fontId="5" fillId="48" borderId="37" xfId="0" applyNumberFormat="1" applyFont="1" applyFill="1" applyBorder="1" applyAlignment="1">
      <alignment horizontal="right" wrapText="1" indent="1"/>
    </xf>
    <xf numFmtId="1" fontId="5" fillId="48" borderId="38" xfId="0" applyNumberFormat="1" applyFont="1" applyFill="1" applyBorder="1" applyAlignment="1">
      <alignment horizontal="right" wrapText="1" indent="1"/>
    </xf>
    <xf numFmtId="168" fontId="5" fillId="48" borderId="38" xfId="0" applyNumberFormat="1" applyFont="1" applyFill="1" applyBorder="1" applyAlignment="1">
      <alignment horizontal="right" wrapText="1" indent="1"/>
    </xf>
    <xf numFmtId="1" fontId="5" fillId="48" borderId="37" xfId="0" applyNumberFormat="1" applyFont="1" applyFill="1" applyBorder="1" applyAlignment="1">
      <alignment horizontal="right" wrapText="1" indent="1"/>
    </xf>
    <xf numFmtId="0" fontId="5" fillId="48" borderId="38" xfId="0" applyFont="1" applyFill="1" applyBorder="1" applyAlignment="1">
      <alignment horizontal="left" wrapText="1"/>
    </xf>
    <xf numFmtId="0" fontId="8" fillId="48" borderId="9" xfId="306" applyFont="1" applyFill="1" applyBorder="1" applyAlignment="1">
      <alignment horizontal="right" vertical="center" wrapText="1" indent="1"/>
    </xf>
    <xf numFmtId="0" fontId="8" fillId="48" borderId="11" xfId="306" applyFont="1" applyFill="1" applyBorder="1" applyAlignment="1">
      <alignment horizontal="right" vertical="center" wrapText="1" indent="1"/>
    </xf>
    <xf numFmtId="0" fontId="72" fillId="51" borderId="14" xfId="306" applyFont="1" applyFill="1" applyBorder="1" applyAlignment="1">
      <alignment horizontal="center" vertical="center"/>
    </xf>
    <xf numFmtId="0" fontId="62" fillId="0" borderId="0" xfId="0" applyFont="1" applyBorder="1" applyAlignment="1">
      <alignment vertical="top" wrapText="1"/>
    </xf>
    <xf numFmtId="0" fontId="9" fillId="0" borderId="0" xfId="0" applyFont="1" applyBorder="1" applyAlignment="1">
      <alignment vertical="top" wrapText="1"/>
    </xf>
    <xf numFmtId="1" fontId="5" fillId="0" borderId="9" xfId="403" applyNumberFormat="1" applyFont="1" applyFill="1" applyBorder="1" applyAlignment="1">
      <alignment horizontal="right" vertical="center" wrapText="1" indent="2"/>
    </xf>
    <xf numFmtId="1" fontId="5" fillId="48" borderId="26" xfId="403" applyNumberFormat="1" applyFont="1" applyFill="1" applyBorder="1" applyAlignment="1">
      <alignment horizontal="right" vertical="center" wrapText="1" indent="2"/>
    </xf>
    <xf numFmtId="1" fontId="5" fillId="49" borderId="9" xfId="0" applyNumberFormat="1" applyFont="1" applyFill="1" applyBorder="1" applyAlignment="1">
      <alignment horizontal="right" vertical="center" wrapText="1" indent="2"/>
    </xf>
    <xf numFmtId="1" fontId="5" fillId="0" borderId="26"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wrapText="1" indent="2"/>
    </xf>
    <xf numFmtId="1" fontId="5" fillId="0" borderId="9" xfId="0" applyNumberFormat="1" applyFont="1" applyFill="1" applyBorder="1" applyAlignment="1">
      <alignment horizontal="right" wrapText="1" indent="2"/>
    </xf>
    <xf numFmtId="1" fontId="5" fillId="48" borderId="9" xfId="403" applyNumberFormat="1" applyFont="1" applyFill="1" applyBorder="1" applyAlignment="1">
      <alignment horizontal="right" vertical="center" wrapText="1" indent="2"/>
    </xf>
    <xf numFmtId="1" fontId="5" fillId="48" borderId="9" xfId="0" applyNumberFormat="1" applyFont="1" applyFill="1" applyBorder="1" applyAlignment="1">
      <alignment horizontal="right" vertical="center" wrapText="1" indent="2"/>
    </xf>
    <xf numFmtId="1" fontId="5" fillId="48" borderId="26" xfId="0" applyNumberFormat="1" applyFont="1" applyFill="1" applyBorder="1" applyAlignment="1">
      <alignment horizontal="right" vertical="center" wrapText="1" indent="2"/>
    </xf>
    <xf numFmtId="1" fontId="5" fillId="0" borderId="26" xfId="0" applyNumberFormat="1" applyFont="1" applyFill="1" applyBorder="1" applyAlignment="1">
      <alignment horizontal="right" vertical="center" wrapText="1" indent="2"/>
    </xf>
    <xf numFmtId="1" fontId="5" fillId="48" borderId="38" xfId="0" applyNumberFormat="1" applyFont="1" applyFill="1" applyBorder="1" applyAlignment="1">
      <alignment horizontal="right" wrapText="1" indent="2"/>
    </xf>
    <xf numFmtId="1" fontId="5" fillId="0" borderId="11" xfId="0" applyNumberFormat="1" applyFont="1" applyFill="1" applyBorder="1" applyAlignment="1">
      <alignment horizontal="right" vertical="center" wrapText="1" indent="2"/>
    </xf>
    <xf numFmtId="1" fontId="5" fillId="0" borderId="27" xfId="0" applyNumberFormat="1" applyFont="1" applyFill="1" applyBorder="1" applyAlignment="1">
      <alignment horizontal="right" vertical="center" wrapText="1" indent="2"/>
    </xf>
    <xf numFmtId="168" fontId="5" fillId="48" borderId="9" xfId="403" applyNumberFormat="1" applyFont="1" applyFill="1" applyBorder="1" applyAlignment="1">
      <alignment horizontal="right" vertical="center" wrapText="1" indent="2"/>
    </xf>
    <xf numFmtId="168" fontId="5" fillId="0" borderId="9" xfId="403" applyNumberFormat="1" applyFont="1" applyFill="1" applyBorder="1" applyAlignment="1">
      <alignment horizontal="right" vertical="center" wrapText="1" indent="2"/>
    </xf>
    <xf numFmtId="1" fontId="5" fillId="0" borderId="9" xfId="0" applyNumberFormat="1" applyFont="1" applyFill="1" applyBorder="1" applyAlignment="1">
      <alignment horizontal="right" vertical="center" indent="2"/>
    </xf>
    <xf numFmtId="1" fontId="5" fillId="0" borderId="0" xfId="0" applyNumberFormat="1" applyFont="1" applyFill="1" applyBorder="1" applyAlignment="1">
      <alignment horizontal="right" vertical="center" indent="2"/>
    </xf>
    <xf numFmtId="168" fontId="5" fillId="48" borderId="11" xfId="403" applyNumberFormat="1" applyFont="1" applyFill="1" applyBorder="1" applyAlignment="1">
      <alignment horizontal="right" vertical="center" wrapText="1" indent="2"/>
    </xf>
    <xf numFmtId="1" fontId="5" fillId="49" borderId="37" xfId="0" applyNumberFormat="1" applyFont="1" applyFill="1" applyBorder="1" applyAlignment="1">
      <alignment horizontal="right" vertical="center" wrapText="1" indent="2"/>
    </xf>
    <xf numFmtId="0" fontId="5" fillId="47" borderId="9" xfId="306" applyFont="1" applyFill="1" applyBorder="1" applyAlignment="1">
      <alignment horizontal="center" vertical="center"/>
    </xf>
    <xf numFmtId="0" fontId="5" fillId="47" borderId="9" xfId="306" applyFont="1" applyFill="1" applyBorder="1" applyAlignment="1">
      <alignment horizontal="center" vertical="center" wrapText="1"/>
    </xf>
    <xf numFmtId="0" fontId="5" fillId="48" borderId="38" xfId="0" applyFont="1" applyFill="1" applyBorder="1" applyAlignment="1">
      <alignment wrapText="1"/>
    </xf>
    <xf numFmtId="0" fontId="5" fillId="48" borderId="43" xfId="0" applyFont="1" applyFill="1" applyBorder="1" applyAlignment="1">
      <alignment wrapText="1"/>
    </xf>
    <xf numFmtId="1" fontId="5" fillId="48" borderId="37" xfId="403" applyNumberFormat="1" applyFont="1" applyFill="1" applyBorder="1" applyAlignment="1">
      <alignment horizontal="right" vertical="center" wrapText="1" indent="2"/>
    </xf>
    <xf numFmtId="1" fontId="5" fillId="48" borderId="37" xfId="0" applyNumberFormat="1" applyFont="1" applyFill="1" applyBorder="1" applyAlignment="1">
      <alignment horizontal="right" wrapText="1" indent="2"/>
    </xf>
    <xf numFmtId="1" fontId="5" fillId="47" borderId="9" xfId="306" applyNumberFormat="1" applyFont="1" applyFill="1" applyBorder="1" applyAlignment="1">
      <alignment horizontal="center" vertical="center" wrapText="1"/>
    </xf>
    <xf numFmtId="1" fontId="5" fillId="0" borderId="11" xfId="403" applyNumberFormat="1" applyFont="1" applyFill="1" applyBorder="1" applyAlignment="1">
      <alignment horizontal="right" vertical="center" wrapText="1" indent="2"/>
    </xf>
    <xf numFmtId="1" fontId="5" fillId="47" borderId="11" xfId="306" applyNumberFormat="1" applyFont="1" applyFill="1" applyBorder="1" applyAlignment="1">
      <alignment horizontal="center" vertical="center"/>
    </xf>
    <xf numFmtId="168" fontId="5" fillId="48" borderId="22" xfId="304" applyNumberFormat="1" applyFont="1" applyFill="1" applyBorder="1" applyAlignment="1">
      <alignment horizontal="center" vertical="center" wrapText="1"/>
    </xf>
    <xf numFmtId="168" fontId="5" fillId="48" borderId="9" xfId="304" applyNumberFormat="1" applyFont="1" applyFill="1" applyBorder="1" applyAlignment="1">
      <alignment horizontal="center" vertical="center" wrapText="1"/>
    </xf>
    <xf numFmtId="168" fontId="5" fillId="48" borderId="26" xfId="304" applyNumberFormat="1" applyFont="1" applyFill="1" applyBorder="1" applyAlignment="1">
      <alignment horizontal="center" vertical="center" wrapText="1"/>
    </xf>
    <xf numFmtId="0" fontId="5" fillId="0" borderId="33" xfId="0" applyFont="1" applyFill="1" applyBorder="1" applyAlignment="1">
      <alignment wrapText="1"/>
    </xf>
    <xf numFmtId="0" fontId="5" fillId="49" borderId="26" xfId="306" applyFont="1" applyFill="1" applyBorder="1" applyAlignment="1">
      <alignment horizontal="center" vertical="center" wrapText="1"/>
    </xf>
    <xf numFmtId="0" fontId="2" fillId="0" borderId="0" xfId="306" applyFont="1"/>
    <xf numFmtId="0" fontId="5" fillId="33" borderId="14" xfId="304" applyFont="1" applyFill="1" applyBorder="1" applyAlignment="1">
      <alignment vertical="center" wrapText="1"/>
    </xf>
    <xf numFmtId="0" fontId="5" fillId="49" borderId="14" xfId="304" applyFont="1" applyFill="1" applyBorder="1" applyAlignment="1">
      <alignment horizontal="center"/>
    </xf>
    <xf numFmtId="0" fontId="5" fillId="0" borderId="25" xfId="304" applyFont="1" applyFill="1" applyBorder="1" applyAlignment="1">
      <alignment horizontal="left" vertical="center" indent="1"/>
    </xf>
    <xf numFmtId="0" fontId="5" fillId="33" borderId="14" xfId="304" applyFont="1" applyFill="1" applyBorder="1" applyAlignment="1">
      <alignment horizontal="center" wrapText="1"/>
    </xf>
    <xf numFmtId="0" fontId="5" fillId="0" borderId="22" xfId="304" applyFont="1" applyBorder="1" applyAlignment="1">
      <alignment horizontal="left" vertical="center" wrapText="1"/>
    </xf>
    <xf numFmtId="0" fontId="5" fillId="0" borderId="9" xfId="304" applyFont="1" applyBorder="1" applyAlignment="1">
      <alignment horizontal="center" vertical="center" wrapText="1"/>
    </xf>
    <xf numFmtId="0" fontId="5" fillId="0" borderId="26" xfId="304" applyFont="1" applyBorder="1" applyAlignment="1">
      <alignment horizontal="center" vertical="center" wrapText="1"/>
    </xf>
    <xf numFmtId="0" fontId="5" fillId="33" borderId="22" xfId="304" applyFont="1" applyFill="1" applyBorder="1" applyAlignment="1">
      <alignment horizontal="left" vertical="center" wrapText="1"/>
    </xf>
    <xf numFmtId="0" fontId="5" fillId="33" borderId="9" xfId="304" applyFont="1" applyFill="1" applyBorder="1" applyAlignment="1">
      <alignment horizontal="center" vertical="center" wrapText="1"/>
    </xf>
    <xf numFmtId="0" fontId="5" fillId="33" borderId="26" xfId="304" applyFont="1" applyFill="1" applyBorder="1" applyAlignment="1">
      <alignment horizontal="center" vertical="center" wrapText="1"/>
    </xf>
    <xf numFmtId="0" fontId="5" fillId="33" borderId="25" xfId="304" applyFont="1" applyFill="1" applyBorder="1" applyAlignment="1">
      <alignment horizontal="left" vertical="center" wrapText="1"/>
    </xf>
    <xf numFmtId="0" fontId="5" fillId="0" borderId="8" xfId="304" applyFont="1" applyFill="1" applyBorder="1" applyAlignment="1">
      <alignment horizontal="left" vertical="center" wrapText="1"/>
    </xf>
    <xf numFmtId="3" fontId="5" fillId="0" borderId="1" xfId="304" applyNumberFormat="1" applyFont="1" applyFill="1" applyBorder="1" applyAlignment="1">
      <alignment horizontal="center" vertical="center" wrapText="1"/>
    </xf>
    <xf numFmtId="3" fontId="5" fillId="0" borderId="14" xfId="304" applyNumberFormat="1" applyFont="1" applyFill="1" applyBorder="1" applyAlignment="1">
      <alignment horizontal="center" vertical="center" wrapText="1"/>
    </xf>
    <xf numFmtId="0" fontId="8" fillId="0" borderId="0" xfId="304" applyFont="1" applyBorder="1" applyAlignment="1">
      <alignment horizontal="left" wrapText="1"/>
    </xf>
    <xf numFmtId="0" fontId="5" fillId="33" borderId="38" xfId="304" applyFont="1" applyFill="1" applyBorder="1" applyAlignment="1">
      <alignment horizontal="center" wrapText="1"/>
    </xf>
    <xf numFmtId="0" fontId="5" fillId="33" borderId="37" xfId="304" applyFont="1" applyFill="1" applyBorder="1" applyAlignment="1">
      <alignment horizontal="center" wrapText="1"/>
    </xf>
    <xf numFmtId="0" fontId="5" fillId="47" borderId="28" xfId="0" applyFont="1" applyFill="1" applyBorder="1" applyAlignment="1">
      <alignment horizontal="center" wrapText="1"/>
    </xf>
    <xf numFmtId="1" fontId="7" fillId="0" borderId="22" xfId="0" applyNumberFormat="1" applyFont="1" applyFill="1" applyBorder="1" applyAlignment="1">
      <alignment horizontal="right" vertical="center" wrapText="1" indent="1"/>
    </xf>
    <xf numFmtId="1" fontId="7" fillId="0" borderId="26" xfId="0" applyNumberFormat="1" applyFont="1" applyFill="1" applyBorder="1" applyAlignment="1">
      <alignment horizontal="right" vertical="center" wrapText="1" indent="1"/>
    </xf>
    <xf numFmtId="1" fontId="7" fillId="33" borderId="22" xfId="0" applyNumberFormat="1" applyFont="1" applyFill="1" applyBorder="1" applyAlignment="1">
      <alignment horizontal="right" vertical="center" wrapText="1" indent="1"/>
    </xf>
    <xf numFmtId="1" fontId="7" fillId="33" borderId="9" xfId="0" applyNumberFormat="1" applyFont="1" applyFill="1" applyBorder="1" applyAlignment="1">
      <alignment horizontal="right" vertical="center" wrapText="1" indent="1"/>
    </xf>
    <xf numFmtId="1" fontId="7" fillId="33" borderId="26" xfId="0" applyNumberFormat="1" applyFont="1" applyFill="1" applyBorder="1" applyAlignment="1">
      <alignment horizontal="right" vertical="center" wrapText="1" indent="1"/>
    </xf>
    <xf numFmtId="1" fontId="7" fillId="0" borderId="9" xfId="0" applyNumberFormat="1" applyFont="1" applyFill="1" applyBorder="1" applyAlignment="1">
      <alignment horizontal="right" vertical="center" wrapText="1" indent="1"/>
    </xf>
    <xf numFmtId="1" fontId="7" fillId="33" borderId="25" xfId="0" applyNumberFormat="1" applyFont="1" applyFill="1" applyBorder="1" applyAlignment="1">
      <alignment horizontal="right" vertical="center" wrapText="1" indent="1"/>
    </xf>
    <xf numFmtId="1" fontId="7" fillId="33" borderId="11" xfId="0" applyNumberFormat="1" applyFont="1" applyFill="1" applyBorder="1" applyAlignment="1">
      <alignment horizontal="right" vertical="center" wrapText="1" indent="1"/>
    </xf>
    <xf numFmtId="1" fontId="7" fillId="33" borderId="27" xfId="0" applyNumberFormat="1" applyFont="1" applyFill="1" applyBorder="1" applyAlignment="1">
      <alignment horizontal="right" vertical="center" wrapText="1" indent="1"/>
    </xf>
    <xf numFmtId="177" fontId="5" fillId="33" borderId="28" xfId="178" applyNumberFormat="1" applyFont="1" applyFill="1" applyBorder="1" applyAlignment="1">
      <alignment horizontal="right" vertical="center" wrapText="1" indent="1"/>
    </xf>
    <xf numFmtId="1" fontId="5" fillId="0" borderId="9" xfId="0" applyNumberFormat="1" applyFont="1" applyBorder="1" applyAlignment="1">
      <alignment horizontal="right" vertical="center" wrapText="1" indent="1"/>
    </xf>
    <xf numFmtId="1" fontId="5" fillId="0" borderId="38" xfId="0" applyNumberFormat="1" applyFont="1" applyFill="1" applyBorder="1" applyAlignment="1">
      <alignment horizontal="right" vertical="center" wrapText="1" indent="1"/>
    </xf>
    <xf numFmtId="1" fontId="5" fillId="33" borderId="45" xfId="0" applyNumberFormat="1" applyFont="1" applyFill="1" applyBorder="1" applyAlignment="1">
      <alignment horizontal="right" vertical="center" wrapText="1" indent="1"/>
    </xf>
    <xf numFmtId="1" fontId="5" fillId="33" borderId="46" xfId="0" applyNumberFormat="1" applyFont="1" applyFill="1" applyBorder="1" applyAlignment="1">
      <alignment horizontal="right" vertical="center" wrapText="1" indent="1"/>
    </xf>
    <xf numFmtId="0" fontId="0" fillId="0" borderId="0" xfId="0"/>
    <xf numFmtId="0" fontId="9" fillId="0" borderId="0" xfId="0" applyFont="1" applyBorder="1" applyAlignment="1">
      <alignment horizontal="left" wrapText="1"/>
    </xf>
    <xf numFmtId="0" fontId="7" fillId="27" borderId="33" xfId="0" applyFont="1" applyFill="1" applyBorder="1" applyAlignment="1">
      <alignment horizontal="left" wrapText="1" indent="42"/>
    </xf>
    <xf numFmtId="177" fontId="7" fillId="0" borderId="0" xfId="178" applyNumberFormat="1" applyFont="1" applyFill="1" applyBorder="1" applyAlignment="1">
      <alignment horizontal="right" wrapText="1" indent="1"/>
    </xf>
    <xf numFmtId="177" fontId="7" fillId="33" borderId="26" xfId="178" applyNumberFormat="1" applyFont="1" applyFill="1" applyBorder="1" applyAlignment="1">
      <alignment horizontal="right" wrapText="1" indent="1"/>
    </xf>
    <xf numFmtId="177" fontId="7" fillId="0" borderId="26" xfId="178" applyNumberFormat="1" applyFont="1" applyFill="1" applyBorder="1" applyAlignment="1">
      <alignment horizontal="right" wrapText="1" indent="1"/>
    </xf>
    <xf numFmtId="177" fontId="7" fillId="33" borderId="27" xfId="178" applyNumberFormat="1" applyFont="1" applyFill="1" applyBorder="1" applyAlignment="1">
      <alignment horizontal="right" wrapText="1" indent="1"/>
    </xf>
    <xf numFmtId="0" fontId="7" fillId="48" borderId="22" xfId="0" applyFont="1" applyFill="1" applyBorder="1" applyAlignment="1">
      <alignment horizontal="left" wrapText="1"/>
    </xf>
    <xf numFmtId="168" fontId="7" fillId="48" borderId="22" xfId="0" applyNumberFormat="1" applyFont="1" applyFill="1" applyBorder="1" applyAlignment="1">
      <alignment horizontal="right" wrapText="1" indent="1"/>
    </xf>
    <xf numFmtId="168" fontId="7" fillId="48" borderId="26" xfId="0" applyNumberFormat="1" applyFont="1" applyFill="1" applyBorder="1" applyAlignment="1">
      <alignment horizontal="right" wrapText="1" indent="1"/>
    </xf>
    <xf numFmtId="168" fontId="7" fillId="48" borderId="9" xfId="0" applyNumberFormat="1" applyFont="1" applyFill="1" applyBorder="1" applyAlignment="1">
      <alignment horizontal="right" wrapText="1" indent="1"/>
    </xf>
    <xf numFmtId="168" fontId="7" fillId="48" borderId="27" xfId="0" applyNumberFormat="1" applyFont="1" applyFill="1" applyBorder="1" applyAlignment="1">
      <alignment horizontal="right" wrapText="1" indent="1"/>
    </xf>
    <xf numFmtId="168" fontId="7" fillId="48" borderId="11" xfId="0" applyNumberFormat="1" applyFont="1" applyFill="1" applyBorder="1" applyAlignment="1">
      <alignment horizontal="right" wrapText="1" indent="1"/>
    </xf>
    <xf numFmtId="0" fontId="7" fillId="48" borderId="43" xfId="0" applyFont="1" applyFill="1" applyBorder="1" applyAlignment="1">
      <alignment horizontal="left" wrapText="1"/>
    </xf>
    <xf numFmtId="168" fontId="7" fillId="48" borderId="43" xfId="0" applyNumberFormat="1" applyFont="1" applyFill="1" applyBorder="1" applyAlignment="1">
      <alignment horizontal="right" wrapText="1" indent="1"/>
    </xf>
    <xf numFmtId="168" fontId="7" fillId="48" borderId="38" xfId="0" applyNumberFormat="1" applyFont="1" applyFill="1" applyBorder="1" applyAlignment="1">
      <alignment horizontal="right" wrapText="1" indent="1"/>
    </xf>
    <xf numFmtId="0" fontId="7" fillId="48" borderId="25" xfId="0" applyFont="1" applyFill="1" applyBorder="1" applyAlignment="1">
      <alignment horizontal="left" wrapText="1"/>
    </xf>
    <xf numFmtId="168" fontId="7" fillId="48" borderId="25" xfId="0" applyNumberFormat="1" applyFont="1" applyFill="1" applyBorder="1" applyAlignment="1">
      <alignment horizontal="right" wrapText="1" indent="1"/>
    </xf>
    <xf numFmtId="0" fontId="0" fillId="0" borderId="0" xfId="0"/>
    <xf numFmtId="0" fontId="7" fillId="47" borderId="14" xfId="0" applyFont="1" applyFill="1" applyBorder="1" applyAlignment="1">
      <alignment horizontal="center" wrapText="1"/>
    </xf>
    <xf numFmtId="177" fontId="0" fillId="0" borderId="0" xfId="0" applyNumberFormat="1" applyFill="1"/>
    <xf numFmtId="3" fontId="5" fillId="48" borderId="9" xfId="304" applyNumberFormat="1" applyFont="1" applyFill="1" applyBorder="1" applyAlignment="1">
      <alignment horizontal="right" indent="1"/>
    </xf>
    <xf numFmtId="168" fontId="5" fillId="48" borderId="24" xfId="304" applyNumberFormat="1" applyFont="1" applyFill="1" applyBorder="1" applyAlignment="1">
      <alignment horizontal="right" indent="2"/>
    </xf>
    <xf numFmtId="168" fontId="5" fillId="48" borderId="22" xfId="304" applyNumberFormat="1" applyFont="1" applyFill="1" applyBorder="1" applyAlignment="1">
      <alignment horizontal="right" indent="2"/>
    </xf>
    <xf numFmtId="168" fontId="5" fillId="48" borderId="26" xfId="0" applyNumberFormat="1" applyFont="1" applyFill="1" applyBorder="1" applyAlignment="1">
      <alignment horizontal="center"/>
    </xf>
    <xf numFmtId="3" fontId="5" fillId="0" borderId="22" xfId="0" applyNumberFormat="1" applyFont="1" applyBorder="1" applyAlignment="1">
      <alignment horizontal="right" wrapText="1"/>
    </xf>
    <xf numFmtId="3" fontId="5" fillId="29" borderId="22" xfId="0" applyNumberFormat="1" applyFont="1" applyFill="1" applyBorder="1" applyAlignment="1">
      <alignment horizontal="right" wrapText="1"/>
    </xf>
    <xf numFmtId="3" fontId="5" fillId="0" borderId="22" xfId="0" applyNumberFormat="1" applyFont="1" applyFill="1" applyBorder="1" applyAlignment="1">
      <alignment horizontal="right" wrapText="1"/>
    </xf>
    <xf numFmtId="3" fontId="5" fillId="29" borderId="37" xfId="0" applyNumberFormat="1" applyFont="1" applyFill="1" applyBorder="1" applyAlignment="1">
      <alignment horizontal="right" wrapText="1"/>
    </xf>
    <xf numFmtId="3" fontId="5" fillId="33" borderId="22" xfId="0" applyNumberFormat="1" applyFont="1" applyFill="1" applyBorder="1" applyAlignment="1">
      <alignment horizontal="right" wrapText="1"/>
    </xf>
    <xf numFmtId="3" fontId="4" fillId="29" borderId="22" xfId="0" applyNumberFormat="1" applyFont="1" applyFill="1" applyBorder="1" applyAlignment="1">
      <alignment horizontal="right" wrapText="1"/>
    </xf>
    <xf numFmtId="3" fontId="5" fillId="29" borderId="9" xfId="0" applyNumberFormat="1" applyFont="1" applyFill="1" applyBorder="1" applyAlignment="1">
      <alignment horizontal="right" wrapText="1"/>
    </xf>
    <xf numFmtId="3" fontId="4" fillId="33" borderId="22" xfId="0" applyNumberFormat="1" applyFont="1" applyFill="1" applyBorder="1" applyAlignment="1">
      <alignment horizontal="right" wrapText="1"/>
    </xf>
    <xf numFmtId="3" fontId="5" fillId="33" borderId="9" xfId="0" applyNumberFormat="1" applyFont="1" applyFill="1" applyBorder="1" applyAlignment="1">
      <alignment horizontal="right" wrapText="1"/>
    </xf>
    <xf numFmtId="3" fontId="4" fillId="29" borderId="9" xfId="0" applyNumberFormat="1" applyFont="1" applyFill="1" applyBorder="1" applyAlignment="1">
      <alignment horizontal="right" wrapText="1"/>
    </xf>
    <xf numFmtId="3" fontId="4" fillId="0" borderId="22" xfId="0" applyNumberFormat="1" applyFont="1" applyFill="1" applyBorder="1" applyAlignment="1">
      <alignment horizontal="right" wrapText="1"/>
    </xf>
    <xf numFmtId="3" fontId="5" fillId="33" borderId="11" xfId="0" applyNumberFormat="1" applyFont="1" applyFill="1" applyBorder="1" applyAlignment="1">
      <alignment horizontal="right" wrapText="1"/>
    </xf>
    <xf numFmtId="0" fontId="5" fillId="33" borderId="34" xfId="0" applyFont="1" applyFill="1" applyBorder="1" applyAlignment="1">
      <alignment horizontal="left" vertical="center" wrapText="1"/>
    </xf>
    <xf numFmtId="1" fontId="5" fillId="48" borderId="1" xfId="0" applyNumberFormat="1" applyFont="1" applyFill="1" applyBorder="1" applyAlignment="1">
      <alignment horizontal="right" vertical="center" wrapText="1" indent="1"/>
    </xf>
    <xf numFmtId="1" fontId="5" fillId="48" borderId="52" xfId="0" applyNumberFormat="1" applyFont="1" applyFill="1" applyBorder="1" applyAlignment="1">
      <alignment horizontal="right" vertical="center" wrapText="1" indent="1"/>
    </xf>
    <xf numFmtId="177" fontId="5" fillId="48" borderId="53" xfId="178" applyNumberFormat="1" applyFont="1" applyFill="1" applyBorder="1" applyAlignment="1">
      <alignment horizontal="right" vertical="center" wrapText="1" indent="1"/>
    </xf>
    <xf numFmtId="168" fontId="5" fillId="0" borderId="11" xfId="0" applyNumberFormat="1" applyFont="1" applyFill="1" applyBorder="1" applyAlignment="1">
      <alignment horizontal="center" vertical="center" wrapText="1"/>
    </xf>
    <xf numFmtId="168" fontId="5" fillId="0" borderId="25" xfId="0" applyNumberFormat="1" applyFont="1" applyFill="1" applyBorder="1" applyAlignment="1">
      <alignment horizontal="center" vertical="center" wrapText="1"/>
    </xf>
    <xf numFmtId="168" fontId="5" fillId="0" borderId="27" xfId="0" applyNumberFormat="1" applyFont="1" applyFill="1" applyBorder="1" applyAlignment="1">
      <alignment horizontal="center" vertical="center" wrapText="1"/>
    </xf>
    <xf numFmtId="168" fontId="5" fillId="0" borderId="22" xfId="304" applyNumberFormat="1" applyFont="1" applyFill="1" applyBorder="1" applyAlignment="1">
      <alignment horizontal="right" wrapText="1" indent="1"/>
    </xf>
    <xf numFmtId="0" fontId="9" fillId="0" borderId="0" xfId="0" applyFont="1" applyBorder="1" applyAlignment="1">
      <alignment horizontal="left" vertical="top" wrapText="1"/>
    </xf>
    <xf numFmtId="0" fontId="5" fillId="33" borderId="14" xfId="0" applyFont="1" applyFill="1" applyBorder="1" applyAlignment="1">
      <alignment horizontal="center" wrapText="1"/>
    </xf>
    <xf numFmtId="0" fontId="5" fillId="0" borderId="22" xfId="0" applyFont="1" applyBorder="1" applyAlignment="1">
      <alignment horizontal="left" wrapText="1" indent="2"/>
    </xf>
    <xf numFmtId="0" fontId="5" fillId="33" borderId="22" xfId="0" applyFont="1" applyFill="1" applyBorder="1" applyAlignment="1">
      <alignment horizontal="left" wrapText="1" indent="2"/>
    </xf>
    <xf numFmtId="0" fontId="5" fillId="33" borderId="25" xfId="0" applyFont="1" applyFill="1" applyBorder="1" applyAlignment="1">
      <alignment horizontal="left" wrapText="1" indent="2"/>
    </xf>
    <xf numFmtId="3" fontId="5" fillId="0" borderId="37" xfId="0" applyNumberFormat="1" applyFont="1" applyBorder="1" applyAlignment="1">
      <alignment horizontal="right" wrapText="1" indent="1"/>
    </xf>
    <xf numFmtId="3" fontId="5" fillId="0" borderId="43" xfId="0" applyNumberFormat="1" applyFont="1" applyBorder="1" applyAlignment="1">
      <alignment horizontal="right" wrapText="1" indent="1"/>
    </xf>
    <xf numFmtId="3" fontId="5" fillId="29" borderId="43" xfId="0" applyNumberFormat="1" applyFont="1" applyFill="1" applyBorder="1" applyAlignment="1">
      <alignment horizontal="right" wrapText="1" indent="1"/>
    </xf>
    <xf numFmtId="3" fontId="5" fillId="0" borderId="43" xfId="0" applyNumberFormat="1" applyFont="1" applyFill="1" applyBorder="1" applyAlignment="1">
      <alignment horizontal="right" wrapText="1" indent="1"/>
    </xf>
    <xf numFmtId="3" fontId="5" fillId="0" borderId="38" xfId="0" applyNumberFormat="1" applyFont="1" applyFill="1" applyBorder="1" applyAlignment="1">
      <alignment horizontal="right" wrapText="1" indent="1"/>
    </xf>
    <xf numFmtId="3" fontId="5" fillId="33" borderId="11" xfId="0" applyNumberFormat="1" applyFont="1" applyFill="1" applyBorder="1" applyAlignment="1">
      <alignment horizontal="right" wrapText="1" indent="1"/>
    </xf>
    <xf numFmtId="3" fontId="5" fillId="33" borderId="25" xfId="0" applyNumberFormat="1" applyFont="1" applyFill="1" applyBorder="1" applyAlignment="1">
      <alignment horizontal="right" wrapText="1" indent="1"/>
    </xf>
    <xf numFmtId="0" fontId="2" fillId="0" borderId="0" xfId="368"/>
    <xf numFmtId="0" fontId="92" fillId="0" borderId="0" xfId="368" applyFont="1" applyAlignment="1">
      <alignment horizontal="left" vertical="center"/>
    </xf>
    <xf numFmtId="0" fontId="2" fillId="0" borderId="0" xfId="368" applyBorder="1"/>
    <xf numFmtId="0" fontId="2" fillId="0" borderId="0" xfId="368" applyBorder="1" applyAlignment="1">
      <alignment horizontal="center"/>
    </xf>
    <xf numFmtId="0" fontId="2" fillId="0" borderId="0" xfId="368" applyFont="1" applyBorder="1"/>
    <xf numFmtId="0" fontId="2" fillId="0" borderId="0" xfId="368" applyFill="1" applyBorder="1" applyAlignment="1">
      <alignment horizontal="center"/>
    </xf>
    <xf numFmtId="1" fontId="2" fillId="0" borderId="0" xfId="368" applyNumberFormat="1" applyFont="1" applyBorder="1"/>
    <xf numFmtId="1" fontId="93" fillId="0" borderId="0" xfId="368" applyNumberFormat="1" applyFont="1" applyBorder="1"/>
    <xf numFmtId="0" fontId="2" fillId="0" borderId="0" xfId="368" applyFill="1" applyBorder="1"/>
    <xf numFmtId="0" fontId="5" fillId="33" borderId="35" xfId="0" applyFont="1" applyFill="1" applyBorder="1" applyAlignment="1">
      <alignment horizontal="center" vertical="center" wrapText="1"/>
    </xf>
    <xf numFmtId="0" fontId="5" fillId="0" borderId="24" xfId="0" applyFont="1" applyFill="1" applyBorder="1" applyAlignment="1">
      <alignment vertical="center" wrapText="1"/>
    </xf>
    <xf numFmtId="168" fontId="5" fillId="0" borderId="30" xfId="0" applyNumberFormat="1" applyFont="1" applyFill="1" applyBorder="1" applyAlignment="1">
      <alignment horizontal="right" vertical="center" wrapText="1"/>
    </xf>
    <xf numFmtId="168" fontId="5" fillId="0" borderId="31" xfId="0" applyNumberFormat="1" applyFont="1" applyFill="1" applyBorder="1" applyAlignment="1">
      <alignment horizontal="right" vertical="center" wrapText="1"/>
    </xf>
    <xf numFmtId="168" fontId="5" fillId="0" borderId="29" xfId="0" applyNumberFormat="1" applyFont="1" applyFill="1" applyBorder="1" applyAlignment="1">
      <alignment horizontal="right" vertical="center" wrapText="1"/>
    </xf>
    <xf numFmtId="0" fontId="5" fillId="48" borderId="24" xfId="0" applyFont="1" applyFill="1" applyBorder="1" applyAlignment="1">
      <alignment vertical="center" wrapText="1"/>
    </xf>
    <xf numFmtId="168" fontId="5" fillId="48" borderId="30"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168" fontId="5" fillId="48" borderId="24" xfId="0" applyNumberFormat="1" applyFont="1" applyFill="1" applyBorder="1" applyAlignment="1">
      <alignment horizontal="right" vertical="center" wrapText="1"/>
    </xf>
    <xf numFmtId="0" fontId="5" fillId="48" borderId="29" xfId="0" applyFont="1" applyFill="1" applyBorder="1" applyAlignment="1">
      <alignment vertical="center" wrapText="1"/>
    </xf>
    <xf numFmtId="168" fontId="5" fillId="48" borderId="31" xfId="0" applyNumberFormat="1" applyFont="1" applyFill="1" applyBorder="1" applyAlignment="1">
      <alignment horizontal="right" vertical="center" wrapText="1"/>
    </xf>
    <xf numFmtId="168" fontId="5" fillId="48" borderId="39" xfId="0" applyNumberFormat="1" applyFont="1" applyFill="1" applyBorder="1" applyAlignment="1">
      <alignment horizontal="right" vertical="center" wrapText="1"/>
    </xf>
    <xf numFmtId="168" fontId="5" fillId="48" borderId="29" xfId="0" applyNumberFormat="1" applyFont="1" applyFill="1" applyBorder="1" applyAlignment="1">
      <alignment horizontal="right" vertical="center" wrapText="1"/>
    </xf>
    <xf numFmtId="168" fontId="5" fillId="48" borderId="10" xfId="0" applyNumberFormat="1" applyFont="1" applyFill="1" applyBorder="1" applyAlignment="1">
      <alignment horizontal="right" vertical="center" wrapText="1"/>
    </xf>
    <xf numFmtId="0" fontId="5" fillId="50" borderId="33" xfId="0" applyFont="1" applyFill="1" applyBorder="1" applyAlignment="1">
      <alignment horizontal="center" wrapText="1"/>
    </xf>
    <xf numFmtId="0" fontId="13" fillId="0" borderId="0" xfId="0" applyFont="1" applyBorder="1" applyAlignment="1">
      <alignment horizontal="left" wrapText="1"/>
    </xf>
    <xf numFmtId="0" fontId="5" fillId="51" borderId="8" xfId="0" applyFont="1" applyFill="1" applyBorder="1" applyAlignment="1">
      <alignment horizontal="center" wrapText="1"/>
    </xf>
    <xf numFmtId="0" fontId="5" fillId="47" borderId="28" xfId="0" applyFont="1" applyFill="1" applyBorder="1" applyAlignment="1">
      <alignment horizontal="center" wrapText="1"/>
    </xf>
    <xf numFmtId="0" fontId="5" fillId="47" borderId="11" xfId="306" applyFont="1" applyFill="1" applyBorder="1" applyAlignment="1">
      <alignment horizontal="center" vertical="center"/>
    </xf>
    <xf numFmtId="0" fontId="8" fillId="47" borderId="9" xfId="306" applyFont="1" applyFill="1" applyBorder="1" applyAlignment="1">
      <alignment horizontal="right" vertical="center" wrapText="1" indent="1"/>
    </xf>
    <xf numFmtId="0" fontId="8" fillId="47" borderId="11" xfId="306" applyFont="1" applyFill="1" applyBorder="1" applyAlignment="1">
      <alignment horizontal="right" vertical="center" wrapText="1" indent="1"/>
    </xf>
    <xf numFmtId="0" fontId="5" fillId="48" borderId="1" xfId="0" applyFont="1" applyFill="1" applyBorder="1" applyAlignment="1">
      <alignment horizontal="center"/>
    </xf>
    <xf numFmtId="0" fontId="5" fillId="48" borderId="1" xfId="0" applyFont="1" applyFill="1" applyBorder="1"/>
    <xf numFmtId="0" fontId="5" fillId="48" borderId="14" xfId="0" applyFont="1" applyFill="1" applyBorder="1"/>
    <xf numFmtId="0" fontId="5" fillId="47" borderId="0" xfId="0" applyFont="1" applyFill="1"/>
    <xf numFmtId="0" fontId="0" fillId="47" borderId="38" xfId="0" applyFill="1" applyBorder="1"/>
    <xf numFmtId="0" fontId="0" fillId="47" borderId="0" xfId="0" applyFill="1"/>
    <xf numFmtId="0" fontId="5" fillId="0" borderId="0" xfId="0" applyFont="1" applyAlignment="1">
      <alignment horizontal="left" indent="1"/>
    </xf>
    <xf numFmtId="0" fontId="0" fillId="0" borderId="26" xfId="0" applyBorder="1"/>
    <xf numFmtId="0" fontId="5" fillId="48" borderId="0" xfId="0" applyFont="1" applyFill="1" applyAlignment="1">
      <alignment horizontal="left" indent="2"/>
    </xf>
    <xf numFmtId="0" fontId="5" fillId="48" borderId="26" xfId="0" applyFont="1" applyFill="1" applyBorder="1"/>
    <xf numFmtId="0" fontId="5" fillId="48" borderId="0" xfId="0" applyFont="1" applyFill="1"/>
    <xf numFmtId="2" fontId="5" fillId="48" borderId="26" xfId="0" applyNumberFormat="1" applyFont="1" applyFill="1" applyBorder="1"/>
    <xf numFmtId="0" fontId="5" fillId="0" borderId="26" xfId="0" applyFont="1" applyBorder="1"/>
    <xf numFmtId="0" fontId="5" fillId="47" borderId="0" xfId="0" applyFont="1" applyFill="1" applyAlignment="1">
      <alignment horizontal="left"/>
    </xf>
    <xf numFmtId="0" fontId="5" fillId="47" borderId="26" xfId="0" applyFont="1" applyFill="1" applyBorder="1"/>
    <xf numFmtId="0" fontId="0" fillId="48" borderId="26" xfId="0" applyFill="1" applyBorder="1"/>
    <xf numFmtId="0" fontId="0" fillId="48" borderId="0" xfId="0" applyFill="1"/>
    <xf numFmtId="0" fontId="5" fillId="48" borderId="0" xfId="0" applyFont="1" applyFill="1" applyAlignment="1">
      <alignment horizontal="left" indent="1"/>
    </xf>
    <xf numFmtId="0" fontId="0" fillId="47" borderId="26" xfId="0" applyFill="1" applyBorder="1"/>
    <xf numFmtId="2" fontId="5" fillId="0" borderId="26" xfId="0" applyNumberFormat="1" applyFont="1" applyBorder="1"/>
    <xf numFmtId="0" fontId="5" fillId="48" borderId="10" xfId="0" applyFont="1" applyFill="1" applyBorder="1" applyAlignment="1">
      <alignment horizontal="left" indent="1"/>
    </xf>
    <xf numFmtId="0" fontId="5" fillId="48" borderId="27" xfId="0" applyFont="1" applyFill="1" applyBorder="1"/>
    <xf numFmtId="0" fontId="5" fillId="48" borderId="10" xfId="0" applyFont="1" applyFill="1" applyBorder="1"/>
    <xf numFmtId="3" fontId="0" fillId="0" borderId="26" xfId="178" applyNumberFormat="1" applyFont="1" applyBorder="1" applyAlignment="1">
      <alignment horizontal="right"/>
    </xf>
    <xf numFmtId="0" fontId="5" fillId="0" borderId="10" xfId="0" applyFont="1" applyBorder="1"/>
    <xf numFmtId="0" fontId="0" fillId="0" borderId="27" xfId="0" applyBorder="1"/>
    <xf numFmtId="0" fontId="0" fillId="0" borderId="10" xfId="0" applyBorder="1"/>
    <xf numFmtId="2" fontId="0" fillId="0" borderId="27" xfId="0" applyNumberFormat="1" applyBorder="1"/>
    <xf numFmtId="0" fontId="5" fillId="0" borderId="0" xfId="0" applyFont="1" applyFill="1" applyAlignment="1">
      <alignment horizontal="left" indent="1"/>
    </xf>
    <xf numFmtId="0" fontId="0" fillId="0" borderId="26" xfId="0" applyFill="1" applyBorder="1"/>
    <xf numFmtId="0" fontId="5" fillId="0" borderId="26" xfId="0" applyFont="1" applyFill="1" applyBorder="1"/>
    <xf numFmtId="0" fontId="5" fillId="0" borderId="0" xfId="0" applyFont="1" applyFill="1"/>
    <xf numFmtId="0" fontId="0" fillId="0" borderId="0" xfId="0"/>
    <xf numFmtId="0" fontId="5" fillId="0" borderId="22" xfId="0" applyFont="1" applyBorder="1" applyAlignment="1">
      <alignment horizontal="left" wrapText="1"/>
    </xf>
    <xf numFmtId="0" fontId="5" fillId="48" borderId="1"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5" fillId="50" borderId="14" xfId="0" applyFont="1" applyFill="1" applyBorder="1" applyAlignment="1">
      <alignment horizontal="center" vertical="center" wrapText="1"/>
    </xf>
    <xf numFmtId="0" fontId="5" fillId="47" borderId="37" xfId="0" applyFont="1" applyFill="1" applyBorder="1" applyAlignment="1">
      <alignment horizontal="center" wrapText="1"/>
    </xf>
    <xf numFmtId="0" fontId="5" fillId="48" borderId="14" xfId="0" applyFont="1" applyFill="1" applyBorder="1" applyAlignment="1">
      <alignment horizontal="center" vertical="center" wrapText="1"/>
    </xf>
    <xf numFmtId="0" fontId="5" fillId="50" borderId="1" xfId="0" applyFont="1" applyFill="1" applyBorder="1" applyAlignment="1">
      <alignment horizontal="center" vertical="center" wrapText="1"/>
    </xf>
    <xf numFmtId="0" fontId="0" fillId="47" borderId="9" xfId="0" applyFill="1" applyBorder="1" applyAlignment="1">
      <alignment vertical="center" wrapText="1"/>
    </xf>
    <xf numFmtId="0" fontId="16" fillId="0" borderId="0" xfId="443"/>
    <xf numFmtId="0" fontId="67" fillId="0" borderId="0" xfId="444" applyFont="1"/>
    <xf numFmtId="0" fontId="68" fillId="0" borderId="0" xfId="443" applyFont="1" applyBorder="1"/>
    <xf numFmtId="0" fontId="68" fillId="0" borderId="0" xfId="443" applyFont="1" applyAlignment="1">
      <alignment horizontal="left"/>
    </xf>
    <xf numFmtId="49" fontId="5" fillId="0" borderId="0" xfId="443" applyNumberFormat="1" applyFont="1" applyAlignment="1">
      <alignment horizontal="left" indent="1"/>
    </xf>
    <xf numFmtId="0" fontId="16" fillId="0" borderId="0" xfId="443" applyBorder="1"/>
    <xf numFmtId="0" fontId="4" fillId="0" borderId="0" xfId="443" applyFont="1" applyAlignment="1">
      <alignment horizontal="right"/>
    </xf>
    <xf numFmtId="0" fontId="5" fillId="0" borderId="0" xfId="443" applyFont="1" applyAlignment="1">
      <alignment horizontal="right"/>
    </xf>
    <xf numFmtId="0" fontId="69" fillId="0" borderId="0" xfId="443" applyFont="1" applyAlignment="1">
      <alignment horizontal="right"/>
    </xf>
    <xf numFmtId="0" fontId="5" fillId="0" borderId="0" xfId="443" applyFont="1" applyAlignment="1">
      <alignment horizontal="left"/>
    </xf>
    <xf numFmtId="0" fontId="5" fillId="0" borderId="0" xfId="443" applyFont="1"/>
    <xf numFmtId="0" fontId="2" fillId="0" borderId="0" xfId="443" applyFont="1" applyAlignment="1">
      <alignment horizontal="left" wrapText="1"/>
    </xf>
    <xf numFmtId="0" fontId="3" fillId="0" borderId="0" xfId="158" applyAlignment="1" applyProtection="1"/>
    <xf numFmtId="0" fontId="16" fillId="0" borderId="0" xfId="443" applyAlignment="1">
      <alignment vertical="center"/>
    </xf>
    <xf numFmtId="0" fontId="3" fillId="0" borderId="0" xfId="158" applyAlignment="1" applyProtection="1">
      <alignment horizontal="left" vertical="center" wrapText="1"/>
    </xf>
    <xf numFmtId="0" fontId="0" fillId="0" borderId="0" xfId="0" applyAlignment="1">
      <alignment horizontal="left"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5" fillId="33" borderId="35" xfId="0" applyFont="1" applyFill="1" applyBorder="1" applyAlignment="1">
      <alignment horizontal="center" vertical="center" wrapText="1"/>
    </xf>
    <xf numFmtId="0" fontId="72" fillId="51" borderId="33" xfId="306" applyFont="1" applyFill="1" applyBorder="1" applyAlignment="1">
      <alignment horizontal="center" vertical="center"/>
    </xf>
    <xf numFmtId="0" fontId="5" fillId="49" borderId="37" xfId="306" applyFont="1" applyFill="1" applyBorder="1" applyAlignment="1">
      <alignment horizontal="center" vertical="center" wrapText="1"/>
    </xf>
    <xf numFmtId="0" fontId="5" fillId="47" borderId="8" xfId="306" applyFont="1" applyFill="1" applyBorder="1" applyAlignment="1">
      <alignment vertical="center"/>
    </xf>
    <xf numFmtId="0" fontId="13" fillId="47" borderId="1" xfId="306" applyFont="1" applyFill="1" applyBorder="1" applyAlignment="1">
      <alignment horizontal="center" vertical="center" wrapText="1"/>
    </xf>
    <xf numFmtId="0" fontId="5" fillId="33" borderId="26" xfId="0" applyFont="1" applyFill="1" applyBorder="1" applyAlignment="1">
      <alignment horizontal="center" vertical="center" wrapText="1"/>
    </xf>
    <xf numFmtId="0" fontId="5" fillId="50" borderId="22" xfId="0" applyFont="1" applyFill="1" applyBorder="1" applyAlignment="1">
      <alignment horizontal="left" wrapText="1" indent="1"/>
    </xf>
    <xf numFmtId="3" fontId="5" fillId="50" borderId="9" xfId="0" applyNumberFormat="1" applyFont="1" applyFill="1" applyBorder="1" applyAlignment="1">
      <alignment horizontal="right" wrapText="1" indent="1"/>
    </xf>
    <xf numFmtId="3" fontId="5" fillId="50" borderId="22" xfId="0" applyNumberFormat="1" applyFont="1" applyFill="1" applyBorder="1" applyAlignment="1">
      <alignment horizontal="right" wrapText="1" indent="1"/>
    </xf>
    <xf numFmtId="3" fontId="5" fillId="50" borderId="26" xfId="0" applyNumberFormat="1" applyFont="1" applyFill="1" applyBorder="1" applyAlignment="1">
      <alignment horizontal="right" wrapText="1" indent="1"/>
    </xf>
    <xf numFmtId="3" fontId="5" fillId="0" borderId="26" xfId="0" applyNumberFormat="1" applyFont="1" applyBorder="1" applyAlignment="1">
      <alignment horizontal="right" vertical="center" wrapText="1" indent="1"/>
    </xf>
    <xf numFmtId="178" fontId="5" fillId="0" borderId="9" xfId="0" applyNumberFormat="1" applyFont="1" applyBorder="1" applyAlignment="1">
      <alignment horizontal="right" vertical="center" wrapText="1" indent="2"/>
    </xf>
    <xf numFmtId="3" fontId="5" fillId="47" borderId="9" xfId="0" applyNumberFormat="1" applyFont="1" applyFill="1" applyBorder="1" applyAlignment="1">
      <alignment horizontal="right" vertical="center" wrapText="1" indent="2"/>
    </xf>
    <xf numFmtId="178" fontId="5" fillId="48" borderId="9" xfId="0" applyNumberFormat="1" applyFont="1" applyFill="1" applyBorder="1" applyAlignment="1">
      <alignment horizontal="right" vertical="center" wrapText="1" indent="2"/>
    </xf>
    <xf numFmtId="0" fontId="69" fillId="48" borderId="9" xfId="0" applyFont="1" applyFill="1" applyBorder="1" applyAlignment="1">
      <alignment horizontal="right" indent="2"/>
    </xf>
    <xf numFmtId="0" fontId="69" fillId="0" borderId="43" xfId="0" applyFont="1" applyBorder="1" applyAlignment="1">
      <alignment horizontal="right" indent="4"/>
    </xf>
    <xf numFmtId="0" fontId="69" fillId="0" borderId="37" xfId="0" applyFont="1" applyBorder="1" applyAlignment="1">
      <alignment horizontal="right" indent="4"/>
    </xf>
    <xf numFmtId="0" fontId="69" fillId="0" borderId="38" xfId="0" applyFont="1" applyBorder="1" applyAlignment="1">
      <alignment horizontal="right" indent="4"/>
    </xf>
    <xf numFmtId="178" fontId="5" fillId="48" borderId="9" xfId="0" applyNumberFormat="1" applyFont="1" applyFill="1" applyBorder="1" applyAlignment="1">
      <alignment horizontal="right" vertical="center" wrapText="1" indent="4"/>
    </xf>
    <xf numFmtId="178" fontId="5" fillId="48" borderId="26" xfId="0" applyNumberFormat="1" applyFont="1" applyFill="1" applyBorder="1" applyAlignment="1">
      <alignment horizontal="right" vertical="center" wrapText="1" indent="4"/>
    </xf>
    <xf numFmtId="178" fontId="5" fillId="0" borderId="9" xfId="0" applyNumberFormat="1" applyFont="1" applyBorder="1" applyAlignment="1">
      <alignment horizontal="right" vertical="center" wrapText="1" indent="4"/>
    </xf>
    <xf numFmtId="178" fontId="5" fillId="0" borderId="26" xfId="0" applyNumberFormat="1" applyFont="1" applyBorder="1" applyAlignment="1">
      <alignment horizontal="right" vertical="center" wrapText="1" indent="4"/>
    </xf>
    <xf numFmtId="0" fontId="69" fillId="48" borderId="9" xfId="0" applyFont="1" applyFill="1" applyBorder="1" applyAlignment="1">
      <alignment horizontal="right" indent="4"/>
    </xf>
    <xf numFmtId="0" fontId="69" fillId="48" borderId="26" xfId="0" applyFont="1" applyFill="1" applyBorder="1" applyAlignment="1">
      <alignment horizontal="right" indent="4"/>
    </xf>
    <xf numFmtId="0" fontId="69" fillId="0" borderId="26" xfId="0" applyFont="1" applyBorder="1" applyAlignment="1">
      <alignment horizontal="right" indent="4"/>
    </xf>
    <xf numFmtId="0" fontId="69" fillId="0" borderId="9" xfId="0" applyFont="1" applyFill="1" applyBorder="1" applyAlignment="1">
      <alignment horizontal="right" indent="4"/>
    </xf>
    <xf numFmtId="0" fontId="69" fillId="0" borderId="26" xfId="0" applyFont="1" applyFill="1" applyBorder="1" applyAlignment="1">
      <alignment horizontal="right" indent="4"/>
    </xf>
    <xf numFmtId="2" fontId="2" fillId="0" borderId="0" xfId="0" applyNumberFormat="1" applyFont="1" applyAlignment="1">
      <alignment horizontal="left" vertical="center" wrapText="1"/>
    </xf>
    <xf numFmtId="0" fontId="3" fillId="0" borderId="0" xfId="158" applyAlignment="1" applyProtection="1">
      <alignment horizontal="left" vertical="center" wrapText="1"/>
    </xf>
    <xf numFmtId="0" fontId="0" fillId="0" borderId="0" xfId="0" applyAlignment="1">
      <alignment horizontal="left" vertical="center" wrapText="1"/>
    </xf>
    <xf numFmtId="0" fontId="3" fillId="0" borderId="0" xfId="158" applyAlignment="1" applyProtection="1">
      <alignment horizontal="left" wrapText="1"/>
    </xf>
    <xf numFmtId="0" fontId="0" fillId="0" borderId="0" xfId="0" applyAlignment="1">
      <alignment horizontal="left" wrapText="1"/>
    </xf>
    <xf numFmtId="0" fontId="13" fillId="0" borderId="0" xfId="0" applyFont="1" applyBorder="1" applyAlignment="1">
      <alignment horizontal="left" vertical="center" wrapText="1"/>
    </xf>
    <xf numFmtId="0" fontId="9" fillId="0" borderId="0" xfId="0" applyFont="1" applyAlignment="1">
      <alignment horizontal="left" vertical="top" wrapText="1"/>
    </xf>
    <xf numFmtId="0" fontId="3" fillId="0" borderId="0" xfId="158" applyAlignment="1" applyProtection="1">
      <alignment horizontal="left"/>
    </xf>
    <xf numFmtId="0" fontId="13" fillId="0" borderId="10" xfId="0" applyFont="1" applyBorder="1" applyAlignment="1">
      <alignment horizontal="left" wrapText="1"/>
    </xf>
    <xf numFmtId="0" fontId="5" fillId="52" borderId="1" xfId="0" applyFont="1" applyFill="1" applyBorder="1" applyAlignment="1">
      <alignment horizontal="center" vertical="center" wrapText="1"/>
    </xf>
    <xf numFmtId="0" fontId="0" fillId="49" borderId="1" xfId="0" applyFill="1" applyBorder="1" applyAlignment="1">
      <alignment horizontal="center" vertical="center" wrapText="1"/>
    </xf>
    <xf numFmtId="0" fontId="5" fillId="33" borderId="37" xfId="0" applyFont="1" applyFill="1" applyBorder="1" applyAlignment="1">
      <alignment horizontal="center" vertical="center" wrapText="1"/>
    </xf>
    <xf numFmtId="0" fontId="5" fillId="33" borderId="9" xfId="0" applyFont="1" applyFill="1" applyBorder="1" applyAlignment="1">
      <alignment horizontal="center" vertical="center" wrapText="1"/>
    </xf>
    <xf numFmtId="0" fontId="5" fillId="33" borderId="11" xfId="0" applyFont="1" applyFill="1" applyBorder="1" applyAlignment="1">
      <alignment horizontal="center" vertical="center" wrapText="1"/>
    </xf>
    <xf numFmtId="0" fontId="5" fillId="33" borderId="33" xfId="0" applyFont="1" applyFill="1" applyBorder="1" applyAlignment="1">
      <alignment horizontal="center" vertical="center" wrapText="1"/>
    </xf>
    <xf numFmtId="0" fontId="5" fillId="52" borderId="0" xfId="0" applyFont="1" applyFill="1" applyBorder="1" applyAlignment="1">
      <alignment horizontal="center" vertical="center" wrapText="1"/>
    </xf>
    <xf numFmtId="0" fontId="5" fillId="33" borderId="10" xfId="0" applyFont="1" applyFill="1" applyBorder="1" applyAlignment="1">
      <alignment horizontal="center" vertical="center" wrapText="1"/>
    </xf>
    <xf numFmtId="0" fontId="5" fillId="50" borderId="33" xfId="0" applyFont="1" applyFill="1" applyBorder="1" applyAlignment="1">
      <alignment horizontal="center" wrapText="1"/>
    </xf>
    <xf numFmtId="0" fontId="5" fillId="33" borderId="38" xfId="0" applyFont="1" applyFill="1" applyBorder="1" applyAlignment="1">
      <alignment horizontal="center" vertical="center" wrapText="1"/>
    </xf>
    <xf numFmtId="0" fontId="5" fillId="33" borderId="43" xfId="0" applyFont="1" applyFill="1" applyBorder="1" applyAlignment="1">
      <alignment horizontal="center" vertical="center" wrapText="1"/>
    </xf>
    <xf numFmtId="0" fontId="5" fillId="33" borderId="27" xfId="0" applyFont="1" applyFill="1" applyBorder="1" applyAlignment="1">
      <alignment horizontal="center" vertical="center" wrapText="1"/>
    </xf>
    <xf numFmtId="0" fontId="5" fillId="33" borderId="25" xfId="0" applyFont="1" applyFill="1" applyBorder="1" applyAlignment="1">
      <alignment horizontal="center" vertical="center" wrapText="1"/>
    </xf>
    <xf numFmtId="0" fontId="9" fillId="0" borderId="33" xfId="0" applyFont="1" applyBorder="1" applyAlignment="1">
      <alignment horizontal="left" vertical="top" wrapText="1"/>
    </xf>
    <xf numFmtId="0" fontId="5" fillId="52" borderId="14" xfId="0" applyFont="1" applyFill="1" applyBorder="1" applyAlignment="1">
      <alignment horizontal="center" vertical="center" wrapText="1"/>
    </xf>
    <xf numFmtId="0" fontId="5" fillId="33" borderId="8" xfId="0" applyFont="1" applyFill="1" applyBorder="1" applyAlignment="1">
      <alignment horizontal="center" vertical="center" wrapText="1"/>
    </xf>
    <xf numFmtId="0" fontId="5" fillId="47" borderId="14" xfId="0" applyFont="1" applyFill="1" applyBorder="1" applyAlignment="1">
      <alignment horizontal="center" vertical="center" wrapText="1"/>
    </xf>
    <xf numFmtId="0" fontId="5" fillId="47" borderId="8" xfId="0" applyFont="1" applyFill="1" applyBorder="1" applyAlignment="1">
      <alignment horizontal="center" vertical="center" wrapText="1"/>
    </xf>
    <xf numFmtId="0" fontId="2" fillId="49" borderId="1" xfId="0" applyFont="1" applyFill="1" applyBorder="1" applyAlignment="1">
      <alignment horizontal="center" vertical="center" wrapText="1"/>
    </xf>
    <xf numFmtId="0" fontId="5" fillId="49" borderId="14" xfId="0" applyFont="1" applyFill="1" applyBorder="1" applyAlignment="1">
      <alignment horizontal="center"/>
    </xf>
    <xf numFmtId="0" fontId="5" fillId="33" borderId="8" xfId="0" applyFont="1" applyFill="1" applyBorder="1" applyAlignment="1">
      <alignment horizontal="center"/>
    </xf>
    <xf numFmtId="0" fontId="5" fillId="27" borderId="33" xfId="0" applyFont="1" applyFill="1" applyBorder="1" applyAlignment="1">
      <alignment horizontal="left" indent="27"/>
    </xf>
    <xf numFmtId="0" fontId="2" fillId="33" borderId="14" xfId="0" applyFont="1" applyFill="1" applyBorder="1" applyAlignment="1">
      <alignment horizontal="center" vertical="center" wrapText="1"/>
    </xf>
    <xf numFmtId="0" fontId="5" fillId="47" borderId="14" xfId="0" applyFont="1" applyFill="1" applyBorder="1" applyAlignment="1">
      <alignment horizontal="center"/>
    </xf>
    <xf numFmtId="0" fontId="5" fillId="47" borderId="8" xfId="0" applyFont="1" applyFill="1" applyBorder="1" applyAlignment="1">
      <alignment horizontal="center"/>
    </xf>
    <xf numFmtId="0" fontId="5" fillId="33" borderId="1" xfId="0" applyFont="1" applyFill="1" applyBorder="1" applyAlignment="1">
      <alignment horizontal="center" vertical="center"/>
    </xf>
    <xf numFmtId="0" fontId="2" fillId="33" borderId="1" xfId="0" applyFont="1" applyFill="1" applyBorder="1" applyAlignment="1">
      <alignment horizontal="center" vertical="center"/>
    </xf>
    <xf numFmtId="0" fontId="5" fillId="33" borderId="43" xfId="0" applyFont="1" applyFill="1" applyBorder="1" applyAlignment="1">
      <alignment horizontal="center" vertical="center"/>
    </xf>
    <xf numFmtId="0" fontId="5" fillId="33" borderId="22" xfId="0" applyFont="1" applyFill="1" applyBorder="1" applyAlignment="1">
      <alignment horizontal="center" vertical="center"/>
    </xf>
    <xf numFmtId="0" fontId="5" fillId="33" borderId="25" xfId="0" applyFont="1" applyFill="1" applyBorder="1" applyAlignment="1">
      <alignment horizontal="center" vertical="center"/>
    </xf>
    <xf numFmtId="0" fontId="5" fillId="27" borderId="33" xfId="0" applyFont="1" applyFill="1" applyBorder="1" applyAlignment="1">
      <alignment horizontal="left" indent="25"/>
    </xf>
    <xf numFmtId="0" fontId="5" fillId="49" borderId="1" xfId="0" applyFont="1" applyFill="1" applyBorder="1" applyAlignment="1">
      <alignment horizontal="center"/>
    </xf>
    <xf numFmtId="178" fontId="5" fillId="48" borderId="9" xfId="0" applyNumberFormat="1" applyFont="1" applyFill="1" applyBorder="1" applyAlignment="1">
      <alignment horizontal="center" vertical="center" wrapText="1"/>
    </xf>
    <xf numFmtId="0" fontId="5" fillId="50" borderId="33" xfId="0" applyFont="1" applyFill="1" applyBorder="1" applyAlignment="1">
      <alignment horizontal="center" vertical="center" wrapText="1"/>
    </xf>
    <xf numFmtId="0" fontId="13" fillId="0" borderId="0" xfId="0" applyFont="1" applyBorder="1" applyAlignment="1">
      <alignment horizontal="left" wrapText="1"/>
    </xf>
    <xf numFmtId="0" fontId="2" fillId="48" borderId="14" xfId="0" applyFont="1" applyFill="1" applyBorder="1" applyAlignment="1">
      <alignment horizontal="center"/>
    </xf>
    <xf numFmtId="0" fontId="2" fillId="48" borderId="8" xfId="0" applyFont="1" applyFill="1" applyBorder="1" applyAlignment="1">
      <alignment horizontal="center"/>
    </xf>
    <xf numFmtId="0" fontId="5" fillId="50" borderId="8" xfId="0" applyFont="1" applyFill="1" applyBorder="1" applyAlignment="1">
      <alignment horizontal="center" vertical="center" wrapText="1"/>
    </xf>
    <xf numFmtId="0" fontId="2" fillId="48" borderId="33" xfId="0" applyFont="1" applyFill="1" applyBorder="1" applyAlignment="1">
      <alignment horizontal="center" vertical="center" wrapText="1"/>
    </xf>
    <xf numFmtId="0" fontId="2" fillId="48" borderId="0" xfId="0" applyFont="1" applyFill="1" applyBorder="1" applyAlignment="1">
      <alignment horizontal="center" vertical="center" wrapText="1"/>
    </xf>
    <xf numFmtId="0" fontId="9" fillId="0" borderId="0" xfId="0" applyFont="1" applyBorder="1" applyAlignment="1">
      <alignment horizontal="left" vertical="top" wrapText="1"/>
    </xf>
    <xf numFmtId="0" fontId="5" fillId="33" borderId="48" xfId="0" applyFont="1" applyFill="1" applyBorder="1" applyAlignment="1">
      <alignment horizontal="center" vertical="center" wrapText="1"/>
    </xf>
    <xf numFmtId="0" fontId="5" fillId="33" borderId="49" xfId="0" applyFont="1" applyFill="1" applyBorder="1" applyAlignment="1">
      <alignment horizontal="center" vertical="center" wrapText="1"/>
    </xf>
    <xf numFmtId="0" fontId="5" fillId="33" borderId="50" xfId="0" applyFont="1" applyFill="1" applyBorder="1" applyAlignment="1">
      <alignment horizontal="center" vertical="center" wrapText="1"/>
    </xf>
    <xf numFmtId="0" fontId="5" fillId="49" borderId="14" xfId="0" applyFont="1" applyFill="1" applyBorder="1" applyAlignment="1">
      <alignment horizontal="center" vertical="center" wrapText="1"/>
    </xf>
    <xf numFmtId="0" fontId="5" fillId="49" borderId="15" xfId="0" applyFont="1" applyFill="1" applyBorder="1" applyAlignment="1">
      <alignment horizontal="center" vertical="center" wrapText="1"/>
    </xf>
    <xf numFmtId="0" fontId="5" fillId="49" borderId="8" xfId="0" applyFont="1" applyFill="1" applyBorder="1" applyAlignment="1">
      <alignment horizontal="center" vertical="center" wrapText="1"/>
    </xf>
    <xf numFmtId="0" fontId="5" fillId="33" borderId="47" xfId="0" applyFont="1" applyFill="1" applyBorder="1" applyAlignment="1">
      <alignment horizontal="center" vertical="center" wrapText="1"/>
    </xf>
    <xf numFmtId="0" fontId="5" fillId="47" borderId="35" xfId="0" applyFont="1" applyFill="1" applyBorder="1" applyAlignment="1">
      <alignment horizontal="center" wrapText="1"/>
    </xf>
    <xf numFmtId="0" fontId="5" fillId="47" borderId="8" xfId="0" applyFont="1" applyFill="1" applyBorder="1" applyAlignment="1">
      <alignment horizontal="center" wrapText="1"/>
    </xf>
    <xf numFmtId="168" fontId="5" fillId="48" borderId="24" xfId="0" applyNumberFormat="1" applyFont="1" applyFill="1" applyBorder="1" applyAlignment="1">
      <alignment horizontal="right" vertical="center" wrapText="1"/>
    </xf>
    <xf numFmtId="168" fontId="5" fillId="48" borderId="0" xfId="0" applyNumberFormat="1" applyFont="1" applyFill="1" applyBorder="1" applyAlignment="1">
      <alignment horizontal="right" vertical="center" wrapText="1"/>
    </xf>
    <xf numFmtId="0" fontId="5" fillId="50" borderId="0" xfId="0" applyFont="1" applyFill="1" applyBorder="1" applyAlignment="1">
      <alignment horizontal="center" wrapText="1"/>
    </xf>
    <xf numFmtId="0" fontId="9" fillId="0" borderId="33" xfId="304" applyFont="1" applyBorder="1" applyAlignment="1">
      <alignment horizontal="left" vertical="top" wrapText="1"/>
    </xf>
    <xf numFmtId="0" fontId="9" fillId="0" borderId="0" xfId="304" applyFont="1" applyBorder="1" applyAlignment="1">
      <alignment horizontal="left" wrapText="1"/>
    </xf>
    <xf numFmtId="0" fontId="13" fillId="0" borderId="10" xfId="304" applyFont="1" applyBorder="1" applyAlignment="1">
      <alignment horizontal="left" vertical="center" wrapText="1"/>
    </xf>
    <xf numFmtId="0" fontId="5" fillId="33" borderId="33" xfId="304" applyFont="1" applyFill="1" applyBorder="1" applyAlignment="1">
      <alignment horizontal="center" vertical="center" wrapText="1"/>
    </xf>
    <xf numFmtId="0" fontId="5" fillId="33" borderId="0" xfId="304" applyFont="1" applyFill="1" applyBorder="1" applyAlignment="1">
      <alignment horizontal="center" vertical="center" wrapText="1"/>
    </xf>
    <xf numFmtId="0" fontId="5" fillId="33" borderId="10" xfId="304" applyFont="1" applyFill="1" applyBorder="1" applyAlignment="1">
      <alignment horizontal="center" vertical="center" wrapText="1"/>
    </xf>
    <xf numFmtId="0" fontId="5" fillId="33" borderId="37" xfId="304" applyFont="1" applyFill="1" applyBorder="1" applyAlignment="1">
      <alignment horizontal="center" vertical="center" wrapText="1"/>
    </xf>
    <xf numFmtId="0" fontId="5" fillId="33" borderId="11" xfId="304" applyFont="1" applyFill="1" applyBorder="1" applyAlignment="1">
      <alignment horizontal="center" vertical="center" wrapText="1"/>
    </xf>
    <xf numFmtId="0" fontId="5" fillId="49" borderId="8" xfId="304" applyFont="1" applyFill="1" applyBorder="1" applyAlignment="1">
      <alignment horizontal="center" vertical="center"/>
    </xf>
    <xf numFmtId="0" fontId="5" fillId="51" borderId="14" xfId="304" applyFont="1" applyFill="1" applyBorder="1" applyAlignment="1">
      <alignment horizontal="center" wrapText="1"/>
    </xf>
    <xf numFmtId="0" fontId="5" fillId="51" borderId="15" xfId="304" applyFont="1" applyFill="1" applyBorder="1" applyAlignment="1">
      <alignment horizontal="center" wrapText="1"/>
    </xf>
    <xf numFmtId="0" fontId="5" fillId="47" borderId="14" xfId="304" applyFont="1" applyFill="1" applyBorder="1" applyAlignment="1">
      <alignment horizontal="center" wrapText="1"/>
    </xf>
    <xf numFmtId="0" fontId="5" fillId="47" borderId="8" xfId="304" applyFont="1" applyFill="1" applyBorder="1" applyAlignment="1">
      <alignment horizontal="center" wrapText="1"/>
    </xf>
    <xf numFmtId="0" fontId="13" fillId="0" borderId="0" xfId="0" applyFont="1" applyAlignment="1">
      <alignment horizontal="left"/>
    </xf>
    <xf numFmtId="0" fontId="13" fillId="0" borderId="0" xfId="0" applyFont="1" applyAlignment="1">
      <alignment wrapText="1"/>
    </xf>
    <xf numFmtId="0" fontId="13" fillId="0" borderId="0" xfId="0" applyFont="1"/>
    <xf numFmtId="0" fontId="13" fillId="0" borderId="0" xfId="0" applyFont="1" applyBorder="1"/>
    <xf numFmtId="0" fontId="96" fillId="0" borderId="0" xfId="368" applyFont="1" applyAlignment="1">
      <alignment vertical="center" wrapText="1"/>
    </xf>
    <xf numFmtId="0" fontId="92" fillId="0" borderId="0" xfId="368" applyFont="1" applyAlignment="1">
      <alignment horizontal="left" vertical="top" wrapText="1"/>
    </xf>
    <xf numFmtId="0" fontId="5" fillId="33" borderId="43" xfId="304" applyFont="1" applyFill="1" applyBorder="1" applyAlignment="1">
      <alignment horizontal="center" vertical="center" wrapText="1"/>
    </xf>
    <xf numFmtId="0" fontId="5" fillId="49" borderId="22" xfId="304" applyFont="1" applyFill="1" applyBorder="1" applyAlignment="1">
      <alignment horizontal="center" vertical="center" wrapText="1"/>
    </xf>
    <xf numFmtId="0" fontId="5" fillId="33" borderId="25" xfId="304" applyFont="1" applyFill="1" applyBorder="1" applyAlignment="1">
      <alignment horizontal="center" vertical="center" wrapText="1"/>
    </xf>
    <xf numFmtId="0" fontId="5" fillId="48" borderId="14" xfId="304" applyFont="1" applyFill="1" applyBorder="1" applyAlignment="1">
      <alignment horizontal="center" vertical="center"/>
    </xf>
    <xf numFmtId="0" fontId="5" fillId="47" borderId="14" xfId="304" applyFont="1" applyFill="1" applyBorder="1" applyAlignment="1">
      <alignment horizontal="center"/>
    </xf>
    <xf numFmtId="0" fontId="5" fillId="47" borderId="8" xfId="304" applyFont="1" applyFill="1" applyBorder="1" applyAlignment="1">
      <alignment horizontal="center"/>
    </xf>
    <xf numFmtId="0" fontId="5" fillId="52" borderId="14" xfId="304" applyFont="1" applyFill="1" applyBorder="1" applyAlignment="1">
      <alignment horizontal="center" vertical="center"/>
    </xf>
    <xf numFmtId="0" fontId="5" fillId="52" borderId="8" xfId="304" applyFont="1" applyFill="1" applyBorder="1" applyAlignment="1">
      <alignment horizontal="center" vertical="center"/>
    </xf>
    <xf numFmtId="0" fontId="5" fillId="52" borderId="15" xfId="304" applyFont="1" applyFill="1" applyBorder="1" applyAlignment="1">
      <alignment horizontal="center" vertical="center"/>
    </xf>
    <xf numFmtId="0" fontId="8" fillId="0" borderId="33" xfId="304" applyFont="1" applyBorder="1" applyAlignment="1">
      <alignment horizontal="left" vertical="top" wrapText="1"/>
    </xf>
    <xf numFmtId="0" fontId="5" fillId="50" borderId="33" xfId="304" applyFont="1" applyFill="1" applyBorder="1" applyAlignment="1">
      <alignment horizontal="center"/>
    </xf>
    <xf numFmtId="0" fontId="9" fillId="0" borderId="0" xfId="0" applyFont="1" applyBorder="1" applyAlignment="1">
      <alignment horizontal="left" wrapText="1"/>
    </xf>
    <xf numFmtId="0" fontId="13" fillId="0" borderId="10" xfId="0" applyFont="1" applyBorder="1" applyAlignment="1">
      <alignment horizontal="left" vertical="center" wrapText="1"/>
    </xf>
    <xf numFmtId="0" fontId="7" fillId="47" borderId="38" xfId="0" applyFont="1" applyFill="1" applyBorder="1" applyAlignment="1">
      <alignment horizontal="center" wrapText="1"/>
    </xf>
    <xf numFmtId="0" fontId="7" fillId="47" borderId="33" xfId="0" applyFont="1" applyFill="1" applyBorder="1" applyAlignment="1">
      <alignment horizontal="center" wrapText="1"/>
    </xf>
    <xf numFmtId="0" fontId="5" fillId="49" borderId="33" xfId="0" applyFont="1" applyFill="1" applyBorder="1" applyAlignment="1">
      <alignment horizontal="center" vertical="center" wrapText="1"/>
    </xf>
    <xf numFmtId="0" fontId="5" fillId="49" borderId="10" xfId="0" applyFont="1" applyFill="1" applyBorder="1" applyAlignment="1">
      <alignment horizontal="center" vertical="center" wrapText="1"/>
    </xf>
    <xf numFmtId="0" fontId="13" fillId="0" borderId="10" xfId="304" applyFont="1" applyBorder="1" applyAlignment="1">
      <alignment horizontal="left" wrapText="1"/>
    </xf>
    <xf numFmtId="0" fontId="9" fillId="0" borderId="0" xfId="304" applyFont="1" applyBorder="1" applyAlignment="1">
      <alignment horizontal="left" vertical="center" wrapText="1"/>
    </xf>
    <xf numFmtId="0" fontId="5" fillId="33" borderId="38" xfId="304" applyFont="1" applyFill="1" applyBorder="1" applyAlignment="1">
      <alignment horizontal="center" wrapText="1"/>
    </xf>
    <xf numFmtId="0" fontId="5" fillId="33" borderId="33" xfId="304" applyFont="1" applyFill="1" applyBorder="1" applyAlignment="1">
      <alignment horizontal="center" wrapText="1"/>
    </xf>
    <xf numFmtId="0" fontId="5" fillId="47" borderId="38" xfId="304" applyFont="1" applyFill="1" applyBorder="1" applyAlignment="1">
      <alignment horizontal="center" wrapText="1"/>
    </xf>
    <xf numFmtId="0" fontId="5" fillId="47" borderId="33" xfId="304" applyFont="1" applyFill="1" applyBorder="1" applyAlignment="1">
      <alignment horizontal="center" wrapText="1"/>
    </xf>
    <xf numFmtId="0" fontId="5" fillId="27" borderId="0" xfId="304" applyFont="1" applyFill="1" applyBorder="1" applyAlignment="1">
      <alignment horizontal="center" wrapText="1"/>
    </xf>
    <xf numFmtId="0" fontId="9" fillId="0" borderId="33" xfId="304" applyFont="1" applyBorder="1" applyAlignment="1">
      <alignment horizontal="left" vertical="center" wrapText="1"/>
    </xf>
    <xf numFmtId="0" fontId="5" fillId="52" borderId="38" xfId="0" applyFont="1" applyFill="1" applyBorder="1" applyAlignment="1">
      <alignment horizontal="center" vertical="center" wrapText="1"/>
    </xf>
    <xf numFmtId="0" fontId="5" fillId="52" borderId="33" xfId="0" applyFont="1" applyFill="1" applyBorder="1" applyAlignment="1">
      <alignment horizontal="center" vertical="center" wrapText="1"/>
    </xf>
    <xf numFmtId="0" fontId="5" fillId="49" borderId="0" xfId="0" applyFont="1" applyFill="1" applyBorder="1" applyAlignment="1">
      <alignment horizontal="center" vertical="center" wrapText="1"/>
    </xf>
    <xf numFmtId="0" fontId="5" fillId="51" borderId="14" xfId="0" applyFont="1" applyFill="1" applyBorder="1" applyAlignment="1">
      <alignment horizontal="center" wrapText="1"/>
    </xf>
    <xf numFmtId="0" fontId="5" fillId="51" borderId="8" xfId="0" applyFont="1" applyFill="1" applyBorder="1" applyAlignment="1">
      <alignment horizontal="center" wrapText="1"/>
    </xf>
    <xf numFmtId="0" fontId="13" fillId="0" borderId="10" xfId="306" applyFont="1" applyFill="1" applyBorder="1" applyAlignment="1">
      <alignment horizontal="left" vertical="center" wrapText="1"/>
    </xf>
    <xf numFmtId="0" fontId="4" fillId="49" borderId="33" xfId="306" applyFont="1" applyFill="1" applyBorder="1" applyAlignment="1">
      <alignment horizontal="center" vertical="center" wrapText="1"/>
    </xf>
    <xf numFmtId="0" fontId="4" fillId="49" borderId="0" xfId="306" applyFont="1" applyFill="1" applyBorder="1" applyAlignment="1">
      <alignment horizontal="center" vertical="center" wrapText="1"/>
    </xf>
    <xf numFmtId="0" fontId="4" fillId="49" borderId="10" xfId="306" applyFont="1" applyFill="1" applyBorder="1" applyAlignment="1">
      <alignment horizontal="center" vertical="center" wrapText="1"/>
    </xf>
    <xf numFmtId="0" fontId="4" fillId="49" borderId="38" xfId="306" applyFont="1" applyFill="1" applyBorder="1" applyAlignment="1">
      <alignment horizontal="center" vertical="center" wrapText="1"/>
    </xf>
    <xf numFmtId="0" fontId="4" fillId="49" borderId="26" xfId="306" applyFont="1" applyFill="1" applyBorder="1" applyAlignment="1">
      <alignment horizontal="center" vertical="center" wrapText="1"/>
    </xf>
    <xf numFmtId="0" fontId="4" fillId="49" borderId="27" xfId="306" applyFont="1" applyFill="1" applyBorder="1" applyAlignment="1">
      <alignment horizontal="center" vertical="center" wrapText="1"/>
    </xf>
    <xf numFmtId="0" fontId="5" fillId="49" borderId="14" xfId="306" applyFont="1" applyFill="1" applyBorder="1" applyAlignment="1">
      <alignment horizontal="center" vertical="center" wrapText="1"/>
    </xf>
    <xf numFmtId="0" fontId="5" fillId="49" borderId="8" xfId="306" applyFont="1" applyFill="1" applyBorder="1" applyAlignment="1">
      <alignment horizontal="center" vertical="center" wrapText="1"/>
    </xf>
    <xf numFmtId="0" fontId="5" fillId="49" borderId="15" xfId="306" applyFont="1" applyFill="1" applyBorder="1" applyAlignment="1">
      <alignment horizontal="center" vertical="center" wrapText="1"/>
    </xf>
    <xf numFmtId="0" fontId="2" fillId="48" borderId="14" xfId="306" applyFont="1" applyFill="1" applyBorder="1" applyAlignment="1">
      <alignment horizontal="center" vertical="center" wrapText="1"/>
    </xf>
    <xf numFmtId="0" fontId="2" fillId="48" borderId="8" xfId="306" applyFont="1" applyFill="1" applyBorder="1" applyAlignment="1">
      <alignment horizontal="center" vertical="center" wrapText="1"/>
    </xf>
    <xf numFmtId="0" fontId="2" fillId="48" borderId="15" xfId="306" applyFont="1" applyFill="1" applyBorder="1" applyAlignment="1">
      <alignment horizontal="center" vertical="center" wrapText="1"/>
    </xf>
    <xf numFmtId="0" fontId="5" fillId="47" borderId="33" xfId="0" applyFont="1" applyFill="1" applyBorder="1" applyAlignment="1">
      <alignment horizontal="center" wrapText="1"/>
    </xf>
    <xf numFmtId="0" fontId="5" fillId="47" borderId="10" xfId="306" applyFont="1" applyFill="1" applyBorder="1" applyAlignment="1">
      <alignment horizontal="center" vertical="center" wrapText="1"/>
    </xf>
    <xf numFmtId="0" fontId="5" fillId="47" borderId="25" xfId="306" applyFont="1" applyFill="1" applyBorder="1" applyAlignment="1">
      <alignment horizontal="center" vertical="center" wrapText="1"/>
    </xf>
    <xf numFmtId="0" fontId="5" fillId="49" borderId="38" xfId="306" applyFont="1" applyFill="1" applyBorder="1" applyAlignment="1">
      <alignment horizontal="center" vertical="center"/>
    </xf>
    <xf numFmtId="0" fontId="5" fillId="49" borderId="33" xfId="306" applyFont="1" applyFill="1" applyBorder="1" applyAlignment="1">
      <alignment horizontal="center" vertical="center"/>
    </xf>
    <xf numFmtId="0" fontId="5" fillId="49" borderId="27" xfId="306" applyFont="1" applyFill="1" applyBorder="1" applyAlignment="1">
      <alignment horizontal="center" vertical="center"/>
    </xf>
    <xf numFmtId="0" fontId="5" fillId="49" borderId="10" xfId="306" applyFont="1" applyFill="1" applyBorder="1" applyAlignment="1">
      <alignment horizontal="center" vertical="center"/>
    </xf>
    <xf numFmtId="0" fontId="7" fillId="27" borderId="33" xfId="0" applyFont="1" applyFill="1" applyBorder="1" applyAlignment="1">
      <alignment horizontal="center" wrapText="1"/>
    </xf>
    <xf numFmtId="2" fontId="7" fillId="27" borderId="33" xfId="0" applyNumberFormat="1" applyFont="1" applyFill="1" applyBorder="1" applyAlignment="1">
      <alignment horizontal="center" vertical="center" wrapText="1"/>
    </xf>
    <xf numFmtId="0" fontId="7" fillId="33" borderId="1" xfId="0" applyFont="1" applyFill="1" applyBorder="1" applyAlignment="1">
      <alignment horizontal="center" vertical="center" wrapText="1"/>
    </xf>
    <xf numFmtId="0" fontId="7" fillId="33" borderId="37" xfId="0" applyFont="1" applyFill="1" applyBorder="1" applyAlignment="1">
      <alignment horizontal="center" vertical="center" wrapText="1"/>
    </xf>
    <xf numFmtId="0" fontId="7" fillId="33" borderId="9" xfId="0" applyFont="1" applyFill="1" applyBorder="1" applyAlignment="1">
      <alignment horizontal="center" vertical="center" wrapText="1"/>
    </xf>
    <xf numFmtId="0" fontId="7" fillId="33" borderId="11" xfId="0" applyFont="1" applyFill="1" applyBorder="1" applyAlignment="1">
      <alignment horizontal="center" vertical="center" wrapText="1"/>
    </xf>
    <xf numFmtId="0" fontId="5" fillId="52" borderId="8" xfId="0" applyFont="1" applyFill="1" applyBorder="1" applyAlignment="1">
      <alignment horizontal="center" vertical="center" wrapText="1"/>
    </xf>
    <xf numFmtId="0" fontId="7" fillId="33" borderId="14" xfId="0" applyFont="1" applyFill="1" applyBorder="1" applyAlignment="1">
      <alignment horizontal="center" vertical="center" wrapText="1"/>
    </xf>
    <xf numFmtId="0" fontId="0" fillId="0" borderId="22" xfId="0" applyBorder="1" applyAlignment="1">
      <alignment wrapText="1"/>
    </xf>
    <xf numFmtId="0" fontId="0" fillId="0" borderId="25" xfId="0" applyBorder="1" applyAlignment="1">
      <alignment wrapText="1"/>
    </xf>
    <xf numFmtId="0" fontId="0" fillId="51" borderId="14" xfId="0" applyFill="1" applyBorder="1" applyAlignment="1">
      <alignment horizontal="center" vertical="center" wrapText="1"/>
    </xf>
    <xf numFmtId="0" fontId="0" fillId="51" borderId="8" xfId="0" applyFill="1" applyBorder="1" applyAlignment="1">
      <alignment horizontal="center" vertical="center" wrapText="1"/>
    </xf>
    <xf numFmtId="0" fontId="5" fillId="49" borderId="33" xfId="306" applyFont="1" applyFill="1" applyBorder="1" applyAlignment="1">
      <alignment horizontal="center" vertical="center" wrapText="1"/>
    </xf>
    <xf numFmtId="0" fontId="5" fillId="49" borderId="0" xfId="306" applyFont="1" applyFill="1" applyBorder="1" applyAlignment="1">
      <alignment horizontal="center" vertical="center" wrapText="1"/>
    </xf>
    <xf numFmtId="0" fontId="5" fillId="49" borderId="10" xfId="306" applyFont="1" applyFill="1" applyBorder="1" applyAlignment="1">
      <alignment horizontal="center" vertical="center" wrapText="1"/>
    </xf>
    <xf numFmtId="0" fontId="5" fillId="49" borderId="38" xfId="306" applyFont="1" applyFill="1" applyBorder="1" applyAlignment="1">
      <alignment horizontal="center" vertical="center" wrapText="1"/>
    </xf>
    <xf numFmtId="0" fontId="5" fillId="49" borderId="26" xfId="306" applyFont="1" applyFill="1" applyBorder="1" applyAlignment="1">
      <alignment horizontal="center" vertical="center" wrapText="1"/>
    </xf>
    <xf numFmtId="0" fontId="5" fillId="49" borderId="27" xfId="306" applyFont="1" applyFill="1" applyBorder="1" applyAlignment="1">
      <alignment horizontal="center" vertical="center" wrapText="1"/>
    </xf>
    <xf numFmtId="0" fontId="13" fillId="48" borderId="8" xfId="306" applyFont="1" applyFill="1" applyBorder="1" applyAlignment="1">
      <alignment horizontal="center" vertical="center" wrapText="1"/>
    </xf>
    <xf numFmtId="0" fontId="13" fillId="48" borderId="14" xfId="306" applyFont="1" applyFill="1" applyBorder="1" applyAlignment="1">
      <alignment horizontal="center" vertical="center" wrapText="1"/>
    </xf>
    <xf numFmtId="0" fontId="13" fillId="48" borderId="15" xfId="306" applyFont="1" applyFill="1" applyBorder="1" applyAlignment="1">
      <alignment horizontal="center" vertical="center" wrapText="1"/>
    </xf>
    <xf numFmtId="0" fontId="5" fillId="47" borderId="14" xfId="306" applyFont="1" applyFill="1" applyBorder="1" applyAlignment="1">
      <alignment horizontal="center" vertical="center"/>
    </xf>
    <xf numFmtId="0" fontId="5" fillId="47" borderId="8" xfId="306" applyFont="1" applyFill="1" applyBorder="1" applyAlignment="1">
      <alignment horizontal="center" vertical="center"/>
    </xf>
    <xf numFmtId="0" fontId="5" fillId="47" borderId="15" xfId="306" applyFont="1" applyFill="1" applyBorder="1" applyAlignment="1">
      <alignment horizontal="center" vertical="center"/>
    </xf>
    <xf numFmtId="0" fontId="5" fillId="0" borderId="9" xfId="0" applyFont="1" applyFill="1" applyBorder="1" applyAlignment="1">
      <alignment horizontal="center" vertical="center"/>
    </xf>
    <xf numFmtId="0" fontId="5" fillId="33"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47" borderId="37" xfId="0" applyFont="1" applyFill="1" applyBorder="1" applyAlignment="1">
      <alignment horizontal="center" vertical="center" wrapText="1"/>
    </xf>
    <xf numFmtId="0" fontId="5" fillId="47" borderId="11" xfId="0" applyFont="1" applyFill="1" applyBorder="1" applyAlignment="1">
      <alignment horizontal="center" vertical="center" wrapText="1"/>
    </xf>
    <xf numFmtId="0" fontId="5" fillId="47" borderId="38" xfId="0" applyFont="1" applyFill="1" applyBorder="1" applyAlignment="1">
      <alignment horizontal="center" vertical="center" wrapText="1"/>
    </xf>
    <xf numFmtId="0" fontId="5" fillId="47" borderId="27" xfId="0" applyFont="1" applyFill="1" applyBorder="1" applyAlignment="1">
      <alignment horizontal="center" vertical="center" wrapText="1"/>
    </xf>
    <xf numFmtId="0" fontId="5" fillId="27" borderId="33" xfId="0" applyFont="1" applyFill="1" applyBorder="1" applyAlignment="1">
      <alignment horizontal="center"/>
    </xf>
    <xf numFmtId="0" fontId="5" fillId="27" borderId="0" xfId="0" applyFont="1" applyFill="1" applyBorder="1" applyAlignment="1">
      <alignment horizont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52" borderId="43" xfId="0" applyFont="1" applyFill="1" applyBorder="1" applyAlignment="1">
      <alignment horizontal="center" vertical="center" wrapText="1"/>
    </xf>
    <xf numFmtId="0" fontId="5" fillId="52" borderId="27" xfId="0" applyFont="1" applyFill="1" applyBorder="1" applyAlignment="1">
      <alignment horizontal="center" vertical="center" wrapText="1"/>
    </xf>
    <xf numFmtId="0" fontId="5" fillId="52" borderId="25" xfId="0" applyFont="1" applyFill="1" applyBorder="1" applyAlignment="1">
      <alignment horizontal="center" vertical="center" wrapText="1"/>
    </xf>
    <xf numFmtId="0" fontId="5" fillId="51" borderId="37" xfId="0" applyFont="1" applyFill="1" applyBorder="1" applyAlignment="1">
      <alignment horizontal="center" vertical="center" wrapText="1"/>
    </xf>
    <xf numFmtId="0" fontId="5" fillId="51" borderId="11" xfId="0" applyFont="1" applyFill="1" applyBorder="1" applyAlignment="1">
      <alignment horizontal="center" vertical="center" wrapText="1"/>
    </xf>
    <xf numFmtId="0" fontId="5" fillId="49" borderId="1" xfId="0" applyFont="1" applyFill="1" applyBorder="1" applyAlignment="1">
      <alignment horizontal="center" wrapText="1"/>
    </xf>
    <xf numFmtId="0" fontId="5" fillId="33" borderId="15" xfId="0" applyFont="1" applyFill="1" applyBorder="1" applyAlignment="1">
      <alignment horizontal="center"/>
    </xf>
    <xf numFmtId="0" fontId="5" fillId="33" borderId="37" xfId="0" applyFont="1" applyFill="1" applyBorder="1" applyAlignment="1">
      <alignment horizontal="center" wrapText="1"/>
    </xf>
    <xf numFmtId="0" fontId="5" fillId="33" borderId="11" xfId="0" applyFont="1" applyFill="1" applyBorder="1" applyAlignment="1">
      <alignment horizontal="center" wrapText="1"/>
    </xf>
    <xf numFmtId="0" fontId="5" fillId="49" borderId="43" xfId="0" applyFont="1" applyFill="1" applyBorder="1" applyAlignment="1">
      <alignment horizontal="center" vertical="center" wrapText="1"/>
    </xf>
    <xf numFmtId="0" fontId="5" fillId="49" borderId="25" xfId="0" applyFont="1" applyFill="1" applyBorder="1" applyAlignment="1">
      <alignment horizontal="center" vertical="center" wrapText="1"/>
    </xf>
    <xf numFmtId="0" fontId="7" fillId="27" borderId="33" xfId="0" applyFont="1" applyFill="1" applyBorder="1" applyAlignment="1">
      <alignment horizontal="left" wrapText="1" indent="42"/>
    </xf>
    <xf numFmtId="0" fontId="7" fillId="47" borderId="14" xfId="0" applyFont="1" applyFill="1" applyBorder="1" applyAlignment="1">
      <alignment horizontal="center" wrapText="1"/>
    </xf>
    <xf numFmtId="0" fontId="7" fillId="47" borderId="8" xfId="0" applyFont="1" applyFill="1" applyBorder="1" applyAlignment="1">
      <alignment horizontal="center" wrapText="1"/>
    </xf>
    <xf numFmtId="0" fontId="13" fillId="0" borderId="10" xfId="0" applyFont="1" applyBorder="1" applyAlignment="1">
      <alignment wrapText="1"/>
    </xf>
    <xf numFmtId="0" fontId="0" fillId="33" borderId="14" xfId="0" applyFill="1" applyBorder="1" applyAlignment="1">
      <alignment horizontal="center" vertical="center"/>
    </xf>
    <xf numFmtId="0" fontId="5" fillId="49" borderId="22" xfId="0" applyFont="1" applyFill="1" applyBorder="1" applyAlignment="1">
      <alignment horizontal="center" vertical="center" wrapText="1"/>
    </xf>
    <xf numFmtId="0" fontId="5" fillId="51" borderId="15" xfId="0" applyFont="1" applyFill="1" applyBorder="1" applyAlignment="1">
      <alignment horizontal="center" wrapText="1"/>
    </xf>
    <xf numFmtId="0" fontId="62" fillId="0" borderId="0" xfId="0" applyFont="1" applyBorder="1" applyAlignment="1">
      <alignment horizontal="left" vertical="top" wrapText="1"/>
    </xf>
    <xf numFmtId="0" fontId="5" fillId="47" borderId="28" xfId="0" applyFont="1" applyFill="1" applyBorder="1" applyAlignment="1">
      <alignment horizontal="center" wrapText="1"/>
    </xf>
    <xf numFmtId="0" fontId="5" fillId="33" borderId="35" xfId="0" applyFont="1" applyFill="1" applyBorder="1" applyAlignment="1">
      <alignment horizontal="center" vertical="center" wrapText="1"/>
    </xf>
    <xf numFmtId="0" fontId="13" fillId="0" borderId="10" xfId="0" applyFont="1" applyBorder="1" applyAlignment="1">
      <alignment horizontal="left" vertical="top" wrapText="1"/>
    </xf>
    <xf numFmtId="0" fontId="5" fillId="48" borderId="1" xfId="0" applyFont="1" applyFill="1" applyBorder="1" applyAlignment="1">
      <alignment horizontal="center"/>
    </xf>
    <xf numFmtId="0" fontId="5" fillId="48" borderId="14" xfId="0" applyFont="1" applyFill="1" applyBorder="1" applyAlignment="1">
      <alignment horizontal="center"/>
    </xf>
    <xf numFmtId="0" fontId="13" fillId="0" borderId="10" xfId="403" applyFont="1" applyBorder="1" applyAlignment="1">
      <alignment horizontal="left" vertical="center" wrapText="1"/>
    </xf>
    <xf numFmtId="0" fontId="2" fillId="48" borderId="43" xfId="0" applyFont="1" applyFill="1" applyBorder="1" applyAlignment="1">
      <alignment horizontal="center" vertical="center"/>
    </xf>
    <xf numFmtId="0" fontId="0" fillId="48" borderId="25" xfId="0" applyFill="1" applyBorder="1" applyAlignment="1">
      <alignment horizontal="center" vertical="center"/>
    </xf>
    <xf numFmtId="0" fontId="8" fillId="0" borderId="33" xfId="0" applyFont="1" applyBorder="1" applyAlignment="1">
      <alignment vertical="top" wrapText="1"/>
    </xf>
    <xf numFmtId="0" fontId="0" fillId="0" borderId="33" xfId="0" applyBorder="1" applyAlignment="1">
      <alignment vertical="top"/>
    </xf>
    <xf numFmtId="0" fontId="5" fillId="48" borderId="37" xfId="0" applyFont="1" applyFill="1" applyBorder="1" applyAlignment="1">
      <alignment horizontal="center" vertical="center" wrapText="1"/>
    </xf>
    <xf numFmtId="0" fontId="5" fillId="48" borderId="11" xfId="0" applyFont="1" applyFill="1" applyBorder="1" applyAlignment="1">
      <alignment horizontal="center" vertical="center" wrapText="1"/>
    </xf>
    <xf numFmtId="0" fontId="0" fillId="0" borderId="10" xfId="0" applyBorder="1" applyAlignment="1">
      <alignment wrapText="1"/>
    </xf>
    <xf numFmtId="0" fontId="5" fillId="48" borderId="43" xfId="0" applyFont="1" applyFill="1" applyBorder="1" applyAlignment="1">
      <alignment horizontal="center" vertical="center" wrapText="1"/>
    </xf>
    <xf numFmtId="0" fontId="0" fillId="48" borderId="22" xfId="0" applyFill="1" applyBorder="1" applyAlignment="1">
      <alignment horizontal="center" vertical="center" wrapText="1"/>
    </xf>
    <xf numFmtId="0" fontId="0" fillId="48" borderId="25" xfId="0" applyFill="1" applyBorder="1" applyAlignment="1">
      <alignment horizontal="center" vertical="center" wrapText="1"/>
    </xf>
    <xf numFmtId="0" fontId="5" fillId="48" borderId="14" xfId="0" applyFont="1" applyFill="1" applyBorder="1" applyAlignment="1">
      <alignment horizontal="center" wrapText="1"/>
    </xf>
    <xf numFmtId="0" fontId="5" fillId="48" borderId="8" xfId="0" applyFont="1" applyFill="1" applyBorder="1" applyAlignment="1">
      <alignment horizontal="center" wrapText="1"/>
    </xf>
    <xf numFmtId="0" fontId="2" fillId="50" borderId="14" xfId="0" applyFont="1" applyFill="1" applyBorder="1" applyAlignment="1">
      <alignment horizontal="center" vertical="center" wrapText="1"/>
    </xf>
    <xf numFmtId="0" fontId="0" fillId="50" borderId="8" xfId="0" applyFill="1" applyBorder="1" applyAlignment="1">
      <alignment horizontal="center" vertical="center" wrapText="1"/>
    </xf>
    <xf numFmtId="0" fontId="0" fillId="50" borderId="15" xfId="0" applyFill="1" applyBorder="1" applyAlignment="1">
      <alignment horizontal="center" vertical="center" wrapText="1"/>
    </xf>
    <xf numFmtId="0" fontId="2" fillId="50" borderId="8" xfId="0" applyFont="1" applyFill="1" applyBorder="1" applyAlignment="1">
      <alignment horizontal="center" vertical="center" wrapText="1"/>
    </xf>
    <xf numFmtId="0" fontId="7" fillId="50" borderId="33" xfId="0" applyFont="1" applyFill="1" applyBorder="1" applyAlignment="1">
      <alignment horizontal="center" wrapText="1"/>
    </xf>
    <xf numFmtId="0" fontId="5" fillId="27" borderId="33" xfId="403" applyFont="1" applyFill="1" applyBorder="1" applyAlignment="1">
      <alignment horizontal="center" vertical="center" wrapText="1"/>
    </xf>
    <xf numFmtId="0" fontId="13" fillId="0" borderId="0" xfId="403" applyFont="1" applyBorder="1" applyAlignment="1">
      <alignment horizontal="left" wrapText="1"/>
    </xf>
    <xf numFmtId="0" fontId="9" fillId="0" borderId="33" xfId="403" applyFont="1" applyBorder="1" applyAlignment="1">
      <alignment horizontal="left" vertical="top" wrapText="1"/>
    </xf>
    <xf numFmtId="0" fontId="9" fillId="0" borderId="33" xfId="403" applyFont="1" applyBorder="1" applyAlignment="1">
      <alignment vertical="top" wrapText="1"/>
    </xf>
    <xf numFmtId="0" fontId="5" fillId="33" borderId="47" xfId="403" applyFont="1" applyFill="1" applyBorder="1" applyAlignment="1">
      <alignment horizontal="center" vertical="center" wrapText="1"/>
    </xf>
    <xf numFmtId="0" fontId="5" fillId="33" borderId="0" xfId="403" applyFont="1" applyFill="1" applyBorder="1" applyAlignment="1">
      <alignment horizontal="center" vertical="center" wrapText="1"/>
    </xf>
    <xf numFmtId="0" fontId="5" fillId="33" borderId="10" xfId="403" applyFont="1" applyFill="1" applyBorder="1" applyAlignment="1">
      <alignment horizontal="center" vertical="center" wrapText="1"/>
    </xf>
    <xf numFmtId="0" fontId="5" fillId="33" borderId="37" xfId="403" applyFont="1" applyFill="1" applyBorder="1" applyAlignment="1">
      <alignment horizontal="center" vertical="center" wrapText="1"/>
    </xf>
    <xf numFmtId="0" fontId="2" fillId="33" borderId="11" xfId="403" applyFill="1" applyBorder="1" applyAlignment="1">
      <alignment horizontal="center" vertical="center" wrapText="1"/>
    </xf>
    <xf numFmtId="0" fontId="5" fillId="33" borderId="8" xfId="403" applyFont="1" applyFill="1" applyBorder="1" applyAlignment="1">
      <alignment horizontal="center" vertical="center" wrapText="1"/>
    </xf>
    <xf numFmtId="0" fontId="5" fillId="33" borderId="15" xfId="403" applyFont="1" applyFill="1" applyBorder="1" applyAlignment="1">
      <alignment horizontal="center" vertical="center" wrapText="1"/>
    </xf>
    <xf numFmtId="0" fontId="5" fillId="33" borderId="33" xfId="403" applyFont="1" applyFill="1" applyBorder="1" applyAlignment="1">
      <alignment horizontal="center" vertical="center" wrapText="1"/>
    </xf>
    <xf numFmtId="0" fontId="5" fillId="47" borderId="14" xfId="403" applyFont="1" applyFill="1" applyBorder="1" applyAlignment="1">
      <alignment horizontal="center" vertical="center" wrapText="1"/>
    </xf>
    <xf numFmtId="0" fontId="5" fillId="47" borderId="8" xfId="403" applyFont="1" applyFill="1" applyBorder="1" applyAlignment="1">
      <alignment horizontal="center" vertical="center" wrapText="1"/>
    </xf>
    <xf numFmtId="0" fontId="5" fillId="47" borderId="34" xfId="403" applyFont="1" applyFill="1" applyBorder="1" applyAlignment="1">
      <alignment horizontal="center" vertical="center" wrapText="1"/>
    </xf>
    <xf numFmtId="0" fontId="5" fillId="27" borderId="0" xfId="403" applyFont="1" applyFill="1" applyBorder="1" applyAlignment="1">
      <alignment horizontal="center" vertical="center" wrapText="1"/>
    </xf>
    <xf numFmtId="0" fontId="5" fillId="47" borderId="0" xfId="0" applyFont="1" applyFill="1" applyBorder="1" applyAlignment="1">
      <alignment horizontal="center" wrapText="1"/>
    </xf>
    <xf numFmtId="0" fontId="5" fillId="47" borderId="0" xfId="0" applyFont="1" applyFill="1" applyBorder="1" applyAlignment="1">
      <alignment horizontal="left" wrapText="1" indent="28"/>
    </xf>
    <xf numFmtId="0" fontId="5" fillId="47" borderId="33" xfId="0" applyFont="1" applyFill="1" applyBorder="1" applyAlignment="1">
      <alignment horizontal="left" wrapText="1" indent="28"/>
    </xf>
    <xf numFmtId="0" fontId="5" fillId="47" borderId="33" xfId="304" applyFont="1" applyFill="1" applyBorder="1" applyAlignment="1">
      <alignment wrapText="1"/>
    </xf>
    <xf numFmtId="178" fontId="5" fillId="47" borderId="33" xfId="0" applyNumberFormat="1" applyFont="1" applyFill="1" applyBorder="1" applyAlignment="1">
      <alignment horizontal="center" vertical="center" wrapText="1"/>
    </xf>
  </cellXfs>
  <cellStyles count="445">
    <cellStyle name="20 % - Aksentti1 2" xfId="1"/>
    <cellStyle name="20 % - Aksentti2 2" xfId="2"/>
    <cellStyle name="20 % - Aksentti3 2" xfId="3"/>
    <cellStyle name="20 % - Aksentti4 2" xfId="4"/>
    <cellStyle name="20 % - Aksentti5 2" xfId="5"/>
    <cellStyle name="20 % - Aksentti6 2" xfId="6"/>
    <cellStyle name="20 % - Akzent1 2" xfId="7"/>
    <cellStyle name="20 % - Akzent2 2" xfId="8"/>
    <cellStyle name="20 % - Akzent3 2" xfId="9"/>
    <cellStyle name="20 % - Akzent4 2" xfId="10"/>
    <cellStyle name="20 % - Akzent5 2" xfId="11"/>
    <cellStyle name="20 % - Akzent6 2" xfId="12"/>
    <cellStyle name="20% - Akzent1" xfId="13"/>
    <cellStyle name="20% - Akzent2" xfId="14"/>
    <cellStyle name="20% - Akzent3" xfId="15"/>
    <cellStyle name="20% - Akzent4" xfId="16"/>
    <cellStyle name="20% - Akzent5" xfId="17"/>
    <cellStyle name="20% - Akzent6" xfId="18"/>
    <cellStyle name="3mitP" xfId="19"/>
    <cellStyle name="4" xfId="20"/>
    <cellStyle name="4_Tab. F1-3" xfId="21"/>
    <cellStyle name="40 % - Aksentti1 2" xfId="22"/>
    <cellStyle name="40 % - Aksentti2 2" xfId="23"/>
    <cellStyle name="40 % - Aksentti3 2" xfId="24"/>
    <cellStyle name="40 % - Aksentti4 2" xfId="25"/>
    <cellStyle name="40 % - Aksentti5 2" xfId="26"/>
    <cellStyle name="40 % - Aksentti6 2" xfId="27"/>
    <cellStyle name="40 % - Akzent1 2" xfId="28"/>
    <cellStyle name="40 % - Akzent2 2" xfId="29"/>
    <cellStyle name="40 % - Akzent3 2" xfId="30"/>
    <cellStyle name="40 % - Akzent4 2" xfId="31"/>
    <cellStyle name="40 % - Akzent5 2" xfId="32"/>
    <cellStyle name="40 % - Akzent6 2" xfId="33"/>
    <cellStyle name="40% - Akzent1" xfId="34"/>
    <cellStyle name="40% - Akzent2" xfId="35"/>
    <cellStyle name="40% - Akzent3" xfId="36"/>
    <cellStyle name="40% - Akzent4" xfId="37"/>
    <cellStyle name="40% - Akzent5" xfId="38"/>
    <cellStyle name="40% - Akzent6" xfId="39"/>
    <cellStyle name="5" xfId="40"/>
    <cellStyle name="5_Tab. F1-3" xfId="41"/>
    <cellStyle name="6" xfId="42"/>
    <cellStyle name="6_Tab. F1-3" xfId="43"/>
    <cellStyle name="60 % - Akzent1 2" xfId="44"/>
    <cellStyle name="60 % - Akzent2 2" xfId="45"/>
    <cellStyle name="60 % - Akzent3 2" xfId="46"/>
    <cellStyle name="60 % - Akzent4 2" xfId="47"/>
    <cellStyle name="60 % - Akzent5 2" xfId="48"/>
    <cellStyle name="60 % - Akzent6 2" xfId="49"/>
    <cellStyle name="60% - Akzent1" xfId="50"/>
    <cellStyle name="60% - Akzent2" xfId="51"/>
    <cellStyle name="60% - Akzent3" xfId="52"/>
    <cellStyle name="60% - Akzent4" xfId="53"/>
    <cellStyle name="60% - Akzent5" xfId="54"/>
    <cellStyle name="60% - Akzent6" xfId="55"/>
    <cellStyle name="9" xfId="56"/>
    <cellStyle name="9_Tab. F1-3" xfId="57"/>
    <cellStyle name="Akzent1" xfId="58" builtinId="29" customBuiltin="1"/>
    <cellStyle name="Akzent1 2" xfId="59"/>
    <cellStyle name="Akzent2" xfId="60" builtinId="33" customBuiltin="1"/>
    <cellStyle name="Akzent2 2" xfId="61"/>
    <cellStyle name="Akzent3" xfId="62" builtinId="37" customBuiltin="1"/>
    <cellStyle name="Akzent3 2" xfId="63"/>
    <cellStyle name="Akzent4" xfId="64" builtinId="41" customBuiltin="1"/>
    <cellStyle name="Akzent4 2" xfId="65"/>
    <cellStyle name="Akzent5" xfId="66" builtinId="45" customBuiltin="1"/>
    <cellStyle name="Akzent5 2" xfId="67"/>
    <cellStyle name="Akzent6" xfId="68" builtinId="49" customBuiltin="1"/>
    <cellStyle name="Akzent6 2" xfId="69"/>
    <cellStyle name="Ausgabe" xfId="70" builtinId="21" customBuiltin="1"/>
    <cellStyle name="Ausgabe 2" xfId="71"/>
    <cellStyle name="Berechnung" xfId="72" builtinId="22" customBuiltin="1"/>
    <cellStyle name="Berechnung 2" xfId="73"/>
    <cellStyle name="bin" xfId="74"/>
    <cellStyle name="blue" xfId="75"/>
    <cellStyle name="Ç¥ÁØ_ENRL2" xfId="76"/>
    <cellStyle name="cell" xfId="77"/>
    <cellStyle name="Code additions" xfId="78"/>
    <cellStyle name="Col&amp;RowHeadings" xfId="79"/>
    <cellStyle name="ColCodes" xfId="80"/>
    <cellStyle name="ColTitles" xfId="81"/>
    <cellStyle name="ColTitles 2" xfId="82"/>
    <cellStyle name="ColTitles 2 2" xfId="83"/>
    <cellStyle name="ColTitles 2 2 2" xfId="84"/>
    <cellStyle name="ColTitles 2 2 3" xfId="85"/>
    <cellStyle name="ColTitles 2 3" xfId="86"/>
    <cellStyle name="ColTitles 2 4" xfId="87"/>
    <cellStyle name="ColTitles 2 5" xfId="88"/>
    <cellStyle name="ColTitles 3" xfId="89"/>
    <cellStyle name="ColTitles 3 2" xfId="90"/>
    <cellStyle name="ColTitles 3 3" xfId="91"/>
    <cellStyle name="ColTitles 4" xfId="92"/>
    <cellStyle name="ColTitles 5" xfId="93"/>
    <cellStyle name="column" xfId="94"/>
    <cellStyle name="Comma [0]_B3.1a" xfId="95"/>
    <cellStyle name="Comma 2" xfId="96"/>
    <cellStyle name="Comma 2 2" xfId="97"/>
    <cellStyle name="Comma 2 2 2" xfId="98"/>
    <cellStyle name="Comma 2 3" xfId="99"/>
    <cellStyle name="Comma 3" xfId="100"/>
    <cellStyle name="Comma 4" xfId="101"/>
    <cellStyle name="Comma 5" xfId="102"/>
    <cellStyle name="Comma 6" xfId="103"/>
    <cellStyle name="Comma 6 2" xfId="104"/>
    <cellStyle name="Comma 7" xfId="105"/>
    <cellStyle name="Comma 7 2" xfId="106"/>
    <cellStyle name="comma(1)" xfId="107"/>
    <cellStyle name="Comma_B3.1a" xfId="108"/>
    <cellStyle name="Currency [0]_B3.1a" xfId="109"/>
    <cellStyle name="Currency_B3.1a" xfId="110"/>
    <cellStyle name="DataEntryCells" xfId="111"/>
    <cellStyle name="DataEntryCells 2" xfId="112"/>
    <cellStyle name="DataEntryCells 2 2" xfId="113"/>
    <cellStyle name="Didier" xfId="114"/>
    <cellStyle name="Didier - Title" xfId="115"/>
    <cellStyle name="Didier subtitles" xfId="116"/>
    <cellStyle name="Eingabe" xfId="117" builtinId="20" customBuiltin="1"/>
    <cellStyle name="Eingabe 2" xfId="118"/>
    <cellStyle name="Ergebnis" xfId="119" builtinId="25" customBuiltin="1"/>
    <cellStyle name="Ergebnis 2" xfId="120"/>
    <cellStyle name="Erklärender Text" xfId="121" builtinId="53" customBuiltin="1"/>
    <cellStyle name="Erklärender Text 2" xfId="122"/>
    <cellStyle name="ErrRpt_DataEntryCells" xfId="123"/>
    <cellStyle name="ErrRpt-DataEntryCells" xfId="124"/>
    <cellStyle name="ErrRpt-DataEntryCells 2" xfId="125"/>
    <cellStyle name="ErrRpt-GreyBackground" xfId="126"/>
    <cellStyle name="ErrRpt-GreyBackground 2" xfId="127"/>
    <cellStyle name="Euro" xfId="128"/>
    <cellStyle name="Euro 2" xfId="129"/>
    <cellStyle name="Euro 2 2" xfId="130"/>
    <cellStyle name="Euro 2 2 2" xfId="131"/>
    <cellStyle name="Euro 2 2 3" xfId="132"/>
    <cellStyle name="Euro 2 3" xfId="133"/>
    <cellStyle name="Euro 2 4" xfId="134"/>
    <cellStyle name="Euro 2 5" xfId="135"/>
    <cellStyle name="Euro 3" xfId="136"/>
    <cellStyle name="Euro 3 2" xfId="137"/>
    <cellStyle name="Euro 3 3" xfId="138"/>
    <cellStyle name="Euro 4" xfId="139"/>
    <cellStyle name="Euro 5" xfId="140"/>
    <cellStyle name="Euro 6" xfId="441"/>
    <cellStyle name="formula" xfId="141"/>
    <cellStyle name="gap" xfId="142"/>
    <cellStyle name="gap 2" xfId="143"/>
    <cellStyle name="gap 2 2" xfId="144"/>
    <cellStyle name="gap 3" xfId="145"/>
    <cellStyle name="Grey_background" xfId="146"/>
    <cellStyle name="GreyBackground" xfId="147"/>
    <cellStyle name="GreyBackground 2" xfId="148"/>
    <cellStyle name="GreyBackground 2 2" xfId="149"/>
    <cellStyle name="GreyBackground 3" xfId="150"/>
    <cellStyle name="GreyBackground 3 2" xfId="151"/>
    <cellStyle name="Gut" xfId="152" builtinId="26" customBuiltin="1"/>
    <cellStyle name="Gut 2" xfId="153"/>
    <cellStyle name="Hipervínculo" xfId="154"/>
    <cellStyle name="Hipervínculo visitado" xfId="155"/>
    <cellStyle name="Huomautus 2" xfId="156"/>
    <cellStyle name="Huomautus 3" xfId="157"/>
    <cellStyle name="Hyperlink" xfId="158" builtinId="8"/>
    <cellStyle name="Hyperlink 2" xfId="159"/>
    <cellStyle name="Hyperlink 2 2" xfId="160"/>
    <cellStyle name="Hyperlink 2 3" xfId="161"/>
    <cellStyle name="Hyperlink 3" xfId="162"/>
    <cellStyle name="Hyperlink 3 2" xfId="163"/>
    <cellStyle name="Hyperlink 3 3" xfId="164"/>
    <cellStyle name="Hyperlink 4" xfId="165"/>
    <cellStyle name="Hyperlink 4 2" xfId="166"/>
    <cellStyle name="Hyperlink 5" xfId="167"/>
    <cellStyle name="Hyperlink 6" xfId="168"/>
    <cellStyle name="Hyperlink 7" xfId="169"/>
    <cellStyle name="Hyperlink 8" xfId="442"/>
    <cellStyle name="Hyperlink_Tabellen_H2.3_HIS_gesamt_2012-06-12-1" xfId="444"/>
    <cellStyle name="ISC" xfId="170"/>
    <cellStyle name="ISC 2" xfId="171"/>
    <cellStyle name="ISC 2 2" xfId="172"/>
    <cellStyle name="ISC 3" xfId="173"/>
    <cellStyle name="isced" xfId="174"/>
    <cellStyle name="isced 2" xfId="175"/>
    <cellStyle name="ISCED Titles" xfId="176"/>
    <cellStyle name="isced_8gradk" xfId="177"/>
    <cellStyle name="Komma" xfId="178" builtinId="3"/>
    <cellStyle name="Komma 2" xfId="179"/>
    <cellStyle name="Komma 3" xfId="180"/>
    <cellStyle name="Komma 4" xfId="181"/>
    <cellStyle name="Komma 5" xfId="182"/>
    <cellStyle name="Komma 6" xfId="440"/>
    <cellStyle name="level1a" xfId="183"/>
    <cellStyle name="level1a 2" xfId="184"/>
    <cellStyle name="level1a 2 2" xfId="185"/>
    <cellStyle name="level1a 3" xfId="186"/>
    <cellStyle name="level2" xfId="187"/>
    <cellStyle name="level2 2" xfId="188"/>
    <cellStyle name="level2 3" xfId="189"/>
    <cellStyle name="level2a" xfId="190"/>
    <cellStyle name="level2a 2" xfId="191"/>
    <cellStyle name="level2a 3" xfId="192"/>
    <cellStyle name="level3" xfId="193"/>
    <cellStyle name="Line titles-Rows" xfId="194"/>
    <cellStyle name="Migliaia (0)_conti99" xfId="195"/>
    <cellStyle name="Neutral" xfId="196" builtinId="28" customBuiltin="1"/>
    <cellStyle name="Neutral 2" xfId="197"/>
    <cellStyle name="Normaali 2" xfId="198"/>
    <cellStyle name="Normaali 3" xfId="199"/>
    <cellStyle name="Normal 11 2" xfId="200"/>
    <cellStyle name="Normal 12" xfId="201"/>
    <cellStyle name="Normal 2" xfId="202"/>
    <cellStyle name="Normal 2 2" xfId="203"/>
    <cellStyle name="Normal 2 2 2" xfId="204"/>
    <cellStyle name="Normal 2 2 2 2" xfId="205"/>
    <cellStyle name="Normal 2 2 2 2 2" xfId="206"/>
    <cellStyle name="Normal 2 2 2 2 3" xfId="207"/>
    <cellStyle name="Normal 2 2 2 3" xfId="208"/>
    <cellStyle name="Normal 2 2 2 4" xfId="209"/>
    <cellStyle name="Normal 2 2 2 5" xfId="210"/>
    <cellStyle name="Normal 2 2 3" xfId="211"/>
    <cellStyle name="Normal 2 2 3 2" xfId="212"/>
    <cellStyle name="Normal 2 2 3 2 2" xfId="213"/>
    <cellStyle name="Normal 2 2 3 3" xfId="214"/>
    <cellStyle name="Normal 2 2 4" xfId="215"/>
    <cellStyle name="Normal 2 2 4 2" xfId="216"/>
    <cellStyle name="Normal 2 2 5" xfId="217"/>
    <cellStyle name="Normal 2 2 6" xfId="218"/>
    <cellStyle name="Normal 2 3" xfId="219"/>
    <cellStyle name="Normal 2 3 2" xfId="220"/>
    <cellStyle name="Normal 2 3 3" xfId="221"/>
    <cellStyle name="Normal 2 4" xfId="222"/>
    <cellStyle name="Normal 2 5" xfId="223"/>
    <cellStyle name="Normal 2 6" xfId="224"/>
    <cellStyle name="Normal 23" xfId="225"/>
    <cellStyle name="Normal 3" xfId="226"/>
    <cellStyle name="Normal 3 2" xfId="227"/>
    <cellStyle name="Normal 3 3" xfId="228"/>
    <cellStyle name="Normal 3 4" xfId="229"/>
    <cellStyle name="Normal 4" xfId="230"/>
    <cellStyle name="Normal 4 2" xfId="231"/>
    <cellStyle name="Normal 4 2 2" xfId="232"/>
    <cellStyle name="Normal 4 2 3" xfId="233"/>
    <cellStyle name="Normal 4 3" xfId="234"/>
    <cellStyle name="Normal 4 4" xfId="235"/>
    <cellStyle name="Normal 5" xfId="236"/>
    <cellStyle name="Normal 5 2" xfId="237"/>
    <cellStyle name="Normal 6" xfId="238"/>
    <cellStyle name="Normal 7" xfId="239"/>
    <cellStyle name="Normal 7 2" xfId="240"/>
    <cellStyle name="Normal 8" xfId="241"/>
    <cellStyle name="Normal 8 10" xfId="242"/>
    <cellStyle name="Normal 8 2" xfId="243"/>
    <cellStyle name="Normal_1997-enrl" xfId="244"/>
    <cellStyle name="Normál_8gradk" xfId="245"/>
    <cellStyle name="Normal_B4" xfId="246"/>
    <cellStyle name="Normalny 10" xfId="247"/>
    <cellStyle name="Normalny 2" xfId="248"/>
    <cellStyle name="Normalny 2 2" xfId="249"/>
    <cellStyle name="Normalny 2 2 2" xfId="250"/>
    <cellStyle name="Normalny 2 2 2 2" xfId="251"/>
    <cellStyle name="Normalny 2 3" xfId="252"/>
    <cellStyle name="Normalny 2 3 2" xfId="253"/>
    <cellStyle name="Normalny 2 4" xfId="254"/>
    <cellStyle name="Normalny 2 4 2" xfId="255"/>
    <cellStyle name="Normalny 2 5" xfId="256"/>
    <cellStyle name="Normalny 2 5 2" xfId="257"/>
    <cellStyle name="Normalny 2 6" xfId="258"/>
    <cellStyle name="Normalny 2 6 2" xfId="259"/>
    <cellStyle name="Normalny 2 7" xfId="260"/>
    <cellStyle name="Normalny 2 7 2" xfId="261"/>
    <cellStyle name="Normalny 2 8" xfId="262"/>
    <cellStyle name="Normalny 2 8 2" xfId="263"/>
    <cellStyle name="Normalny 3" xfId="264"/>
    <cellStyle name="Normalny 3 2" xfId="265"/>
    <cellStyle name="Normalny 4" xfId="266"/>
    <cellStyle name="Normalny 4 2" xfId="267"/>
    <cellStyle name="Normalny 5" xfId="268"/>
    <cellStyle name="Normalny 5 2" xfId="269"/>
    <cellStyle name="Normalny 5 3" xfId="270"/>
    <cellStyle name="Normalny 5 3 2" xfId="271"/>
    <cellStyle name="Normalny 5 4" xfId="272"/>
    <cellStyle name="Normalny 6" xfId="273"/>
    <cellStyle name="Normalny 7" xfId="274"/>
    <cellStyle name="Normalny 8" xfId="275"/>
    <cellStyle name="Normalny 9" xfId="276"/>
    <cellStyle name="Notiz" xfId="277" builtinId="10" customBuiltin="1"/>
    <cellStyle name="Notiz 2" xfId="278"/>
    <cellStyle name="Percent 2" xfId="279"/>
    <cellStyle name="Percent 2 2" xfId="280"/>
    <cellStyle name="Percent 2 2 2" xfId="281"/>
    <cellStyle name="Percent 2 3" xfId="282"/>
    <cellStyle name="Percent 3" xfId="283"/>
    <cellStyle name="Percent 3 2" xfId="284"/>
    <cellStyle name="Percent_1 SubOverv.USd" xfId="285"/>
    <cellStyle name="Procentowy 3" xfId="286"/>
    <cellStyle name="Procentowy 8" xfId="287"/>
    <cellStyle name="Prozent 2" xfId="288"/>
    <cellStyle name="row" xfId="289"/>
    <cellStyle name="RowCodes" xfId="290"/>
    <cellStyle name="Row-Col Headings" xfId="291"/>
    <cellStyle name="RowTitles" xfId="292"/>
    <cellStyle name="RowTitles1-Detail" xfId="293"/>
    <cellStyle name="RowTitles-Col2" xfId="294"/>
    <cellStyle name="RowTitles-Col2 2" xfId="295"/>
    <cellStyle name="RowTitles-Col2 2 2" xfId="296"/>
    <cellStyle name="RowTitles-Detail" xfId="297"/>
    <cellStyle name="RowTitles-Detail 2" xfId="298"/>
    <cellStyle name="RowTitles-Detail 2 2" xfId="299"/>
    <cellStyle name="Schlecht" xfId="300" builtinId="27" customBuiltin="1"/>
    <cellStyle name="Schlecht 2" xfId="301"/>
    <cellStyle name="Standaard_Blad1" xfId="302"/>
    <cellStyle name="Standard" xfId="0" builtinId="0"/>
    <cellStyle name="Standard 10" xfId="303"/>
    <cellStyle name="Standard 11" xfId="304"/>
    <cellStyle name="Standard 12" xfId="305"/>
    <cellStyle name="Standard 13" xfId="306"/>
    <cellStyle name="Standard 14" xfId="307"/>
    <cellStyle name="Standard 2" xfId="308"/>
    <cellStyle name="Standard 2 10" xfId="309"/>
    <cellStyle name="Standard 2 10 2" xfId="310"/>
    <cellStyle name="Standard 2 10 2 2" xfId="311"/>
    <cellStyle name="Standard 2 10 3" xfId="312"/>
    <cellStyle name="Standard 2 10 4" xfId="313"/>
    <cellStyle name="Standard 2 11" xfId="314"/>
    <cellStyle name="Standard 2 12" xfId="315"/>
    <cellStyle name="Standard 2 12 2" xfId="316"/>
    <cellStyle name="Standard 2 13" xfId="317"/>
    <cellStyle name="Standard 2 14" xfId="318"/>
    <cellStyle name="Standard 2 15" xfId="319"/>
    <cellStyle name="Standard 2 16" xfId="320"/>
    <cellStyle name="Standard 2 2" xfId="321"/>
    <cellStyle name="Standard 2 2 2" xfId="322"/>
    <cellStyle name="Standard 2 2 2 2" xfId="323"/>
    <cellStyle name="Standard 2 2 3" xfId="324"/>
    <cellStyle name="Standard 2 2 4" xfId="325"/>
    <cellStyle name="Standard 2 2 5" xfId="326"/>
    <cellStyle name="Standard 2 3" xfId="327"/>
    <cellStyle name="Standard 2 3 2" xfId="328"/>
    <cellStyle name="Standard 2 3 2 2" xfId="329"/>
    <cellStyle name="Standard 2 3 3" xfId="330"/>
    <cellStyle name="Standard 2 3 4" xfId="331"/>
    <cellStyle name="Standard 2 4" xfId="332"/>
    <cellStyle name="Standard 2 4 2" xfId="333"/>
    <cellStyle name="Standard 2 4 2 2" xfId="334"/>
    <cellStyle name="Standard 2 4 3" xfId="335"/>
    <cellStyle name="Standard 2 4 4" xfId="336"/>
    <cellStyle name="Standard 2 5" xfId="337"/>
    <cellStyle name="Standard 2 5 2" xfId="338"/>
    <cellStyle name="Standard 2 5 2 2" xfId="339"/>
    <cellStyle name="Standard 2 5 3" xfId="340"/>
    <cellStyle name="Standard 2 5 4" xfId="341"/>
    <cellStyle name="Standard 2 6" xfId="342"/>
    <cellStyle name="Standard 2 6 2" xfId="343"/>
    <cellStyle name="Standard 2 6 2 2" xfId="344"/>
    <cellStyle name="Standard 2 6 3" xfId="345"/>
    <cellStyle name="Standard 2 6 4" xfId="346"/>
    <cellStyle name="Standard 2 7" xfId="347"/>
    <cellStyle name="Standard 2 7 2" xfId="348"/>
    <cellStyle name="Standard 2 7 2 2" xfId="349"/>
    <cellStyle name="Standard 2 7 3" xfId="350"/>
    <cellStyle name="Standard 2 7 4" xfId="351"/>
    <cellStyle name="Standard 2 8" xfId="352"/>
    <cellStyle name="Standard 2 8 2" xfId="353"/>
    <cellStyle name="Standard 2 8 2 2" xfId="354"/>
    <cellStyle name="Standard 2 8 3" xfId="355"/>
    <cellStyle name="Standard 2 8 4" xfId="356"/>
    <cellStyle name="Standard 2 9" xfId="357"/>
    <cellStyle name="Standard 2 9 2" xfId="358"/>
    <cellStyle name="Standard 2 9 2 2" xfId="359"/>
    <cellStyle name="Standard 2 9 3" xfId="360"/>
    <cellStyle name="Standard 2 9 4" xfId="361"/>
    <cellStyle name="Standard 2_h4 3" xfId="362"/>
    <cellStyle name="Standard 3" xfId="363"/>
    <cellStyle name="Standard 3 2" xfId="364"/>
    <cellStyle name="Standard 4" xfId="365"/>
    <cellStyle name="Standard 4 2" xfId="366"/>
    <cellStyle name="Standard 4 2 2" xfId="367"/>
    <cellStyle name="Standard 4 2 2 2" xfId="368"/>
    <cellStyle name="Standard 4 2 3" xfId="369"/>
    <cellStyle name="Standard 4 2 4" xfId="370"/>
    <cellStyle name="Standard 4 3" xfId="371"/>
    <cellStyle name="Standard 4 3 2" xfId="372"/>
    <cellStyle name="Standard 4 3 2 2" xfId="373"/>
    <cellStyle name="Standard 4 3 3" xfId="374"/>
    <cellStyle name="Standard 4 3 4" xfId="375"/>
    <cellStyle name="Standard 4 4" xfId="376"/>
    <cellStyle name="Standard 4 4 2" xfId="377"/>
    <cellStyle name="Standard 4 4 2 2" xfId="378"/>
    <cellStyle name="Standard 4 4 3" xfId="379"/>
    <cellStyle name="Standard 4 4 4" xfId="380"/>
    <cellStyle name="Standard 4 5" xfId="381"/>
    <cellStyle name="Standard 4 5 2" xfId="382"/>
    <cellStyle name="Standard 4 5 2 2" xfId="383"/>
    <cellStyle name="Standard 4 5 3" xfId="384"/>
    <cellStyle name="Standard 4 5 4" xfId="385"/>
    <cellStyle name="Standard 4 6" xfId="386"/>
    <cellStyle name="Standard 4 6 2" xfId="387"/>
    <cellStyle name="Standard 4 6 2 2" xfId="388"/>
    <cellStyle name="Standard 4 6 3" xfId="389"/>
    <cellStyle name="Standard 4 6 4" xfId="390"/>
    <cellStyle name="Standard 4 7" xfId="391"/>
    <cellStyle name="Standard 4 7 2" xfId="392"/>
    <cellStyle name="Standard 4 7 2 2" xfId="393"/>
    <cellStyle name="Standard 4 7 3" xfId="394"/>
    <cellStyle name="Standard 4 7 4" xfId="395"/>
    <cellStyle name="Standard 4 8" xfId="396"/>
    <cellStyle name="Standard 4 8 2" xfId="397"/>
    <cellStyle name="Standard 4 8 2 2" xfId="398"/>
    <cellStyle name="Standard 4 8 3" xfId="399"/>
    <cellStyle name="Standard 4 8 4" xfId="400"/>
    <cellStyle name="Standard 5" xfId="401"/>
    <cellStyle name="Standard 5 2" xfId="402"/>
    <cellStyle name="Standard 6" xfId="403"/>
    <cellStyle name="Standard 6 2" xfId="439"/>
    <cellStyle name="Standard 7" xfId="404"/>
    <cellStyle name="Standard 8" xfId="405"/>
    <cellStyle name="Standard 9" xfId="406"/>
    <cellStyle name="Standard_Tabellen_H2.3_HIS_gesamt_2012-06-12-1" xfId="443"/>
    <cellStyle name="Sub-titles" xfId="407"/>
    <cellStyle name="Sub-titles Cols" xfId="408"/>
    <cellStyle name="Sub-titles rows" xfId="409"/>
    <cellStyle name="Table No." xfId="410"/>
    <cellStyle name="Table Title" xfId="411"/>
    <cellStyle name="temp" xfId="412"/>
    <cellStyle name="title1" xfId="413"/>
    <cellStyle name="Titles" xfId="414"/>
    <cellStyle name="Tusental (0)_Blad2" xfId="415"/>
    <cellStyle name="Tusental 2" xfId="416"/>
    <cellStyle name="Tusental_Blad2" xfId="417"/>
    <cellStyle name="Überschrift" xfId="418" builtinId="15" customBuiltin="1"/>
    <cellStyle name="Überschrift 1" xfId="419" builtinId="16" customBuiltin="1"/>
    <cellStyle name="Überschrift 1 2" xfId="420"/>
    <cellStyle name="Überschrift 2" xfId="421" builtinId="17" customBuiltin="1"/>
    <cellStyle name="Überschrift 2 2" xfId="422"/>
    <cellStyle name="Überschrift 3" xfId="423" builtinId="18" customBuiltin="1"/>
    <cellStyle name="Überschrift 3 2" xfId="424"/>
    <cellStyle name="Überschrift 4" xfId="425" builtinId="19" customBuiltin="1"/>
    <cellStyle name="Überschrift 4 2" xfId="426"/>
    <cellStyle name="Überschrift 5" xfId="427"/>
    <cellStyle name="Uwaga 2" xfId="428"/>
    <cellStyle name="Valuta (0)_Blad2" xfId="429"/>
    <cellStyle name="Valuta_Blad2" xfId="430"/>
    <cellStyle name="Verknüpfte Zelle" xfId="431" builtinId="24" customBuiltin="1"/>
    <cellStyle name="Verknüpfte Zelle 2" xfId="432"/>
    <cellStyle name="Warnender Text" xfId="433" builtinId="11" customBuiltin="1"/>
    <cellStyle name="Warnender Text 2" xfId="434"/>
    <cellStyle name="Zelle überprüfen" xfId="435" builtinId="23" customBuiltin="1"/>
    <cellStyle name="Zelle überprüfen 2" xfId="436"/>
    <cellStyle name="표준_T_A8(통계청_검증결과)" xfId="437"/>
    <cellStyle name="標準_法務省担当表（eigo ） " xfId="43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externalLink" Target="externalLinks/externalLink8.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47626</xdr:rowOff>
    </xdr:from>
    <xdr:to>
      <xdr:col>8</xdr:col>
      <xdr:colOff>76201</xdr:colOff>
      <xdr:row>23</xdr:row>
      <xdr:rowOff>99965</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42926"/>
          <a:ext cx="6172200" cy="34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6</xdr:col>
      <xdr:colOff>752475</xdr:colOff>
      <xdr:row>22</xdr:row>
      <xdr:rowOff>108337</xdr:rowOff>
    </xdr:to>
    <xdr:pic>
      <xdr:nvPicPr>
        <xdr:cNvPr id="6866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9100"/>
          <a:ext cx="5324475" cy="3251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28574</xdr:rowOff>
    </xdr:from>
    <xdr:to>
      <xdr:col>6</xdr:col>
      <xdr:colOff>342900</xdr:colOff>
      <xdr:row>19</xdr:row>
      <xdr:rowOff>114300</xdr:rowOff>
    </xdr:to>
    <xdr:pic>
      <xdr:nvPicPr>
        <xdr:cNvPr id="3" name="Grafik 2"/>
        <xdr:cNvPicPr/>
      </xdr:nvPicPr>
      <xdr:blipFill>
        <a:blip xmlns:r="http://schemas.openxmlformats.org/officeDocument/2006/relationships" r:embed="rId1"/>
        <a:stretch>
          <a:fillRect/>
        </a:stretch>
      </xdr:blipFill>
      <xdr:spPr>
        <a:xfrm>
          <a:off x="0" y="514349"/>
          <a:ext cx="4914900" cy="2838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47624</xdr:rowOff>
    </xdr:from>
    <xdr:to>
      <xdr:col>5</xdr:col>
      <xdr:colOff>161925</xdr:colOff>
      <xdr:row>22</xdr:row>
      <xdr:rowOff>95249</xdr:rowOff>
    </xdr:to>
    <xdr:pic>
      <xdr:nvPicPr>
        <xdr:cNvPr id="3" name="Grafik 2"/>
        <xdr:cNvPicPr/>
      </xdr:nvPicPr>
      <xdr:blipFill>
        <a:blip xmlns:r="http://schemas.openxmlformats.org/officeDocument/2006/relationships" r:embed="rId1"/>
        <a:stretch>
          <a:fillRect/>
        </a:stretch>
      </xdr:blipFill>
      <xdr:spPr>
        <a:xfrm>
          <a:off x="0" y="371474"/>
          <a:ext cx="3971925" cy="3286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419100</xdr:rowOff>
    </xdr:from>
    <xdr:to>
      <xdr:col>7</xdr:col>
      <xdr:colOff>247650</xdr:colOff>
      <xdr:row>32</xdr:row>
      <xdr:rowOff>152648</xdr:rowOff>
    </xdr:to>
    <xdr:pic>
      <xdr:nvPicPr>
        <xdr:cNvPr id="4" name="Grafik 3"/>
        <xdr:cNvPicPr>
          <a:picLocks noChangeAspect="1"/>
        </xdr:cNvPicPr>
      </xdr:nvPicPr>
      <xdr:blipFill>
        <a:blip xmlns:r="http://schemas.openxmlformats.org/officeDocument/2006/relationships" r:embed="rId1"/>
        <a:stretch>
          <a:fillRect/>
        </a:stretch>
      </xdr:blipFill>
      <xdr:spPr>
        <a:xfrm>
          <a:off x="0" y="581025"/>
          <a:ext cx="5581650" cy="50484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9</xdr:col>
      <xdr:colOff>298485</xdr:colOff>
      <xdr:row>24</xdr:row>
      <xdr:rowOff>85725</xdr:rowOff>
    </xdr:to>
    <xdr:pic>
      <xdr:nvPicPr>
        <xdr:cNvPr id="2" name="Grafik 1"/>
        <xdr:cNvPicPr>
          <a:picLocks noChangeAspect="1"/>
        </xdr:cNvPicPr>
      </xdr:nvPicPr>
      <xdr:blipFill>
        <a:blip xmlns:r="http://schemas.openxmlformats.org/officeDocument/2006/relationships" r:embed="rId1"/>
        <a:stretch>
          <a:fillRect/>
        </a:stretch>
      </xdr:blipFill>
      <xdr:spPr>
        <a:xfrm>
          <a:off x="0" y="381000"/>
          <a:ext cx="7156485" cy="3590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38100</xdr:rowOff>
    </xdr:from>
    <xdr:to>
      <xdr:col>5</xdr:col>
      <xdr:colOff>355927</xdr:colOff>
      <xdr:row>25</xdr:row>
      <xdr:rowOff>38101</xdr:rowOff>
    </xdr:to>
    <xdr:pic>
      <xdr:nvPicPr>
        <xdr:cNvPr id="2"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4165927" cy="3724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aust\abt.2-projekte\Groups\BILDUN~1\Kuehne\Bildungsberichterstattung\BBE2006\BBE-Dokumente\Endfassung%2021.04\AbbildungenExcel\Konsortium\050714_Sitzung_Konsortium\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tabColor rgb="FF0070C0"/>
    <pageSetUpPr fitToPage="1"/>
  </sheetPr>
  <dimension ref="A1:J55"/>
  <sheetViews>
    <sheetView showGridLines="0" workbookViewId="0">
      <selection activeCell="B65" sqref="B65"/>
    </sheetView>
  </sheetViews>
  <sheetFormatPr baseColWidth="10" defaultRowHeight="12.75"/>
  <cols>
    <col min="1" max="1" width="9.140625" customWidth="1"/>
    <col min="2" max="2" width="110.7109375" customWidth="1"/>
    <col min="3" max="9" width="9.140625" customWidth="1"/>
  </cols>
  <sheetData>
    <row r="1" spans="1:10" ht="15">
      <c r="A1" s="663"/>
      <c r="B1" s="663"/>
      <c r="C1" s="663"/>
      <c r="D1" s="663"/>
      <c r="E1" s="663"/>
      <c r="F1" s="663"/>
      <c r="G1" s="663"/>
      <c r="H1" s="663"/>
      <c r="I1" s="663"/>
      <c r="J1" s="663"/>
    </row>
    <row r="2" spans="1:10" ht="15">
      <c r="A2" s="664" t="s">
        <v>203</v>
      </c>
      <c r="B2" s="663"/>
      <c r="C2" s="663"/>
      <c r="D2" s="663"/>
      <c r="E2" s="663"/>
      <c r="F2" s="663"/>
      <c r="G2" s="663"/>
      <c r="H2" s="663"/>
      <c r="I2" s="663"/>
      <c r="J2" s="663"/>
    </row>
    <row r="3" spans="1:10" ht="15">
      <c r="A3" s="663"/>
      <c r="B3" s="663"/>
      <c r="C3" s="663"/>
      <c r="D3" s="663"/>
      <c r="E3" s="663"/>
      <c r="F3" s="663"/>
      <c r="G3" s="663"/>
      <c r="H3" s="663"/>
      <c r="I3" s="663"/>
      <c r="J3" s="663"/>
    </row>
    <row r="4" spans="1:10" ht="15">
      <c r="A4" s="665" t="s">
        <v>204</v>
      </c>
      <c r="B4" s="663"/>
      <c r="C4" s="663"/>
      <c r="D4" s="663"/>
      <c r="E4" s="663"/>
      <c r="F4" s="663"/>
      <c r="G4" s="663"/>
      <c r="H4" s="663"/>
      <c r="I4" s="663"/>
      <c r="J4" s="663"/>
    </row>
    <row r="5" spans="1:10" ht="15">
      <c r="A5" s="663"/>
      <c r="B5" s="663"/>
      <c r="C5" s="663"/>
      <c r="D5" s="663"/>
      <c r="E5" s="663"/>
      <c r="F5" s="663"/>
      <c r="G5" s="663"/>
      <c r="H5" s="663"/>
      <c r="I5" s="663"/>
      <c r="J5" s="663"/>
    </row>
    <row r="6" spans="1:10" s="654" customFormat="1" ht="15">
      <c r="A6" s="712" t="s">
        <v>487</v>
      </c>
      <c r="B6" s="713"/>
      <c r="C6" s="713"/>
      <c r="D6" s="713"/>
      <c r="E6" s="713"/>
      <c r="F6" s="713"/>
      <c r="G6" s="713"/>
      <c r="H6" s="713"/>
      <c r="I6" s="713"/>
      <c r="J6" s="663"/>
    </row>
    <row r="7" spans="1:10" s="654" customFormat="1" ht="15">
      <c r="A7" s="712" t="s">
        <v>488</v>
      </c>
      <c r="B7" s="713"/>
      <c r="C7" s="713"/>
      <c r="D7" s="713"/>
      <c r="E7" s="713"/>
      <c r="F7" s="713"/>
      <c r="G7" s="713"/>
      <c r="H7" s="713"/>
      <c r="I7" s="713"/>
      <c r="J7" s="663"/>
    </row>
    <row r="8" spans="1:10" s="654" customFormat="1" ht="15">
      <c r="A8" s="712" t="s">
        <v>489</v>
      </c>
      <c r="B8" s="713"/>
      <c r="C8" s="713"/>
      <c r="D8" s="713"/>
      <c r="E8" s="713"/>
      <c r="F8" s="713"/>
      <c r="G8" s="713"/>
      <c r="H8" s="713"/>
      <c r="I8" s="713"/>
      <c r="J8" s="663"/>
    </row>
    <row r="9" spans="1:10" s="654" customFormat="1" ht="15">
      <c r="A9" s="712" t="s">
        <v>490</v>
      </c>
      <c r="B9" s="713"/>
      <c r="C9" s="713"/>
      <c r="D9" s="713"/>
      <c r="E9" s="713"/>
      <c r="F9" s="713"/>
      <c r="G9" s="713"/>
      <c r="H9" s="713"/>
      <c r="I9" s="713"/>
      <c r="J9" s="663"/>
    </row>
    <row r="10" spans="1:10" s="654" customFormat="1" ht="15">
      <c r="A10" s="712" t="s">
        <v>491</v>
      </c>
      <c r="B10" s="713"/>
      <c r="C10" s="713"/>
      <c r="D10" s="713"/>
      <c r="E10" s="713"/>
      <c r="F10" s="713"/>
      <c r="G10" s="713"/>
      <c r="H10" s="713"/>
      <c r="I10" s="713"/>
      <c r="J10" s="663"/>
    </row>
    <row r="11" spans="1:10" s="654" customFormat="1" ht="15">
      <c r="A11" s="712" t="s">
        <v>492</v>
      </c>
      <c r="B11" s="713"/>
      <c r="C11" s="713"/>
      <c r="D11" s="713"/>
      <c r="E11" s="713"/>
      <c r="F11" s="713"/>
      <c r="G11" s="713"/>
      <c r="H11" s="713"/>
      <c r="I11" s="713"/>
      <c r="J11" s="663"/>
    </row>
    <row r="12" spans="1:10" ht="15">
      <c r="A12" s="663"/>
      <c r="B12" s="663"/>
      <c r="C12" s="663"/>
      <c r="D12" s="663"/>
      <c r="E12" s="663"/>
      <c r="F12" s="663"/>
      <c r="G12" s="663"/>
      <c r="H12" s="663"/>
      <c r="I12" s="663"/>
      <c r="J12" s="663"/>
    </row>
    <row r="13" spans="1:10" ht="15">
      <c r="A13" s="665" t="s">
        <v>205</v>
      </c>
      <c r="B13" s="663"/>
      <c r="C13" s="663"/>
      <c r="D13" s="663"/>
      <c r="E13" s="663"/>
      <c r="F13" s="663"/>
      <c r="G13" s="663"/>
      <c r="H13" s="663"/>
      <c r="I13" s="663"/>
      <c r="J13" s="663"/>
    </row>
    <row r="14" spans="1:10" ht="15">
      <c r="A14" s="663"/>
      <c r="B14" s="663"/>
      <c r="C14" s="663"/>
      <c r="D14" s="663"/>
      <c r="E14" s="663"/>
      <c r="F14" s="663"/>
      <c r="G14" s="663"/>
      <c r="H14" s="663"/>
      <c r="I14" s="663"/>
      <c r="J14" s="663"/>
    </row>
    <row r="15" spans="1:10" s="5" customFormat="1" ht="15">
      <c r="A15" s="710" t="s">
        <v>493</v>
      </c>
      <c r="B15" s="711"/>
      <c r="C15" s="711"/>
      <c r="D15" s="711"/>
      <c r="E15" s="711"/>
      <c r="F15" s="711"/>
      <c r="G15" s="711"/>
      <c r="H15" s="711"/>
      <c r="I15" s="711"/>
      <c r="J15" s="676"/>
    </row>
    <row r="16" spans="1:10" s="5" customFormat="1" ht="15">
      <c r="A16" s="710" t="s">
        <v>494</v>
      </c>
      <c r="B16" s="711"/>
      <c r="C16" s="711"/>
      <c r="D16" s="711"/>
      <c r="E16" s="711"/>
      <c r="F16" s="711"/>
      <c r="G16" s="711"/>
      <c r="H16" s="711"/>
      <c r="I16" s="711"/>
      <c r="J16" s="676"/>
    </row>
    <row r="17" spans="1:10" s="5" customFormat="1" ht="15">
      <c r="A17" s="710" t="s">
        <v>452</v>
      </c>
      <c r="B17" s="711"/>
      <c r="C17" s="711"/>
      <c r="D17" s="711"/>
      <c r="E17" s="711"/>
      <c r="F17" s="711"/>
      <c r="G17" s="711"/>
      <c r="H17" s="711"/>
      <c r="I17" s="711"/>
      <c r="J17" s="676"/>
    </row>
    <row r="18" spans="1:10" s="5" customFormat="1" ht="16.5" customHeight="1">
      <c r="A18" s="710" t="s">
        <v>511</v>
      </c>
      <c r="B18" s="711"/>
      <c r="C18" s="711"/>
      <c r="D18" s="711"/>
      <c r="E18" s="711"/>
      <c r="F18" s="711"/>
      <c r="G18" s="711"/>
      <c r="H18" s="711"/>
      <c r="I18" s="711"/>
      <c r="J18" s="676"/>
    </row>
    <row r="19" spans="1:10" s="5" customFormat="1" ht="15">
      <c r="A19" s="710" t="s">
        <v>495</v>
      </c>
      <c r="B19" s="711"/>
      <c r="C19" s="711"/>
      <c r="D19" s="711"/>
      <c r="E19" s="711"/>
      <c r="F19" s="711"/>
      <c r="G19" s="711"/>
      <c r="H19" s="711"/>
      <c r="I19" s="711"/>
      <c r="J19" s="676"/>
    </row>
    <row r="20" spans="1:10" s="5" customFormat="1" ht="15">
      <c r="A20" s="710" t="s">
        <v>496</v>
      </c>
      <c r="B20" s="711"/>
      <c r="C20" s="711"/>
      <c r="D20" s="711"/>
      <c r="E20" s="711"/>
      <c r="F20" s="711"/>
      <c r="G20" s="711"/>
      <c r="H20" s="711"/>
      <c r="I20" s="711"/>
      <c r="J20" s="676"/>
    </row>
    <row r="21" spans="1:10" s="5" customFormat="1" ht="15">
      <c r="A21" s="710" t="s">
        <v>497</v>
      </c>
      <c r="B21" s="711"/>
      <c r="C21" s="711"/>
      <c r="D21" s="711"/>
      <c r="E21" s="711"/>
      <c r="F21" s="711"/>
      <c r="G21" s="711"/>
      <c r="H21" s="711"/>
      <c r="I21" s="711"/>
      <c r="J21" s="676"/>
    </row>
    <row r="22" spans="1:10" s="5" customFormat="1" ht="15">
      <c r="A22" s="710" t="s">
        <v>498</v>
      </c>
      <c r="B22" s="711"/>
      <c r="C22" s="711"/>
      <c r="D22" s="711"/>
      <c r="E22" s="711"/>
      <c r="F22" s="711"/>
      <c r="G22" s="711"/>
      <c r="H22" s="711"/>
      <c r="I22" s="711"/>
      <c r="J22" s="676"/>
    </row>
    <row r="23" spans="1:10" s="5" customFormat="1" ht="15">
      <c r="A23" s="710" t="s">
        <v>499</v>
      </c>
      <c r="B23" s="711"/>
      <c r="C23" s="711"/>
      <c r="D23" s="711"/>
      <c r="E23" s="711"/>
      <c r="F23" s="711"/>
      <c r="G23" s="711"/>
      <c r="H23" s="711"/>
      <c r="I23" s="711"/>
      <c r="J23" s="676"/>
    </row>
    <row r="24" spans="1:10" s="5" customFormat="1" ht="15">
      <c r="A24" s="710" t="s">
        <v>500</v>
      </c>
      <c r="B24" s="711"/>
      <c r="C24" s="711"/>
      <c r="D24" s="711"/>
      <c r="E24" s="711"/>
      <c r="F24" s="711"/>
      <c r="G24" s="711"/>
      <c r="H24" s="711"/>
      <c r="I24" s="711"/>
      <c r="J24" s="676"/>
    </row>
    <row r="25" spans="1:10" s="5" customFormat="1" ht="15">
      <c r="A25" s="710" t="s">
        <v>501</v>
      </c>
      <c r="B25" s="711"/>
      <c r="C25" s="711"/>
      <c r="D25" s="711"/>
      <c r="E25" s="711"/>
      <c r="F25" s="711"/>
      <c r="G25" s="711"/>
      <c r="H25" s="711"/>
      <c r="I25" s="711"/>
      <c r="J25" s="676"/>
    </row>
    <row r="26" spans="1:10" s="5" customFormat="1" ht="15">
      <c r="A26" s="710" t="s">
        <v>502</v>
      </c>
      <c r="B26" s="711"/>
      <c r="C26" s="711"/>
      <c r="D26" s="711"/>
      <c r="E26" s="711"/>
      <c r="F26" s="711"/>
      <c r="G26" s="711"/>
      <c r="H26" s="711"/>
      <c r="I26" s="711"/>
      <c r="J26" s="676"/>
    </row>
    <row r="27" spans="1:10" s="5" customFormat="1" ht="15">
      <c r="A27" s="710" t="s">
        <v>503</v>
      </c>
      <c r="B27" s="711"/>
      <c r="C27" s="711"/>
      <c r="D27" s="711"/>
      <c r="E27" s="711"/>
      <c r="F27" s="711"/>
      <c r="G27" s="711"/>
      <c r="H27" s="711"/>
      <c r="I27" s="711"/>
      <c r="J27" s="676"/>
    </row>
    <row r="28" spans="1:10" s="5" customFormat="1" ht="25.5" customHeight="1">
      <c r="A28" s="710" t="s">
        <v>504</v>
      </c>
      <c r="B28" s="711"/>
      <c r="C28" s="711"/>
      <c r="D28" s="711"/>
      <c r="E28" s="711"/>
      <c r="F28" s="711"/>
      <c r="G28" s="711"/>
      <c r="H28" s="711"/>
      <c r="I28" s="711"/>
      <c r="J28" s="676"/>
    </row>
    <row r="29" spans="1:10" s="5" customFormat="1" ht="15">
      <c r="A29" s="710" t="s">
        <v>447</v>
      </c>
      <c r="B29" s="711"/>
      <c r="C29" s="711"/>
      <c r="D29" s="711"/>
      <c r="E29" s="711"/>
      <c r="F29" s="711"/>
      <c r="G29" s="711"/>
      <c r="H29" s="711"/>
      <c r="I29" s="711"/>
      <c r="J29" s="676"/>
    </row>
    <row r="30" spans="1:10" s="5" customFormat="1" ht="15">
      <c r="A30" s="710" t="s">
        <v>505</v>
      </c>
      <c r="B30" s="711"/>
      <c r="C30" s="711"/>
      <c r="D30" s="711"/>
      <c r="E30" s="711"/>
      <c r="F30" s="711"/>
      <c r="G30" s="711"/>
      <c r="H30" s="711"/>
      <c r="I30" s="711"/>
      <c r="J30" s="676"/>
    </row>
    <row r="31" spans="1:10" s="5" customFormat="1" ht="15">
      <c r="A31" s="710" t="s">
        <v>506</v>
      </c>
      <c r="B31" s="711"/>
      <c r="C31" s="711"/>
      <c r="D31" s="711"/>
      <c r="E31" s="711"/>
      <c r="F31" s="711"/>
      <c r="G31" s="711"/>
      <c r="H31" s="711"/>
      <c r="I31" s="711"/>
      <c r="J31" s="676"/>
    </row>
    <row r="32" spans="1:10" s="5" customFormat="1" ht="15">
      <c r="A32" s="710" t="s">
        <v>450</v>
      </c>
      <c r="B32" s="711"/>
      <c r="C32" s="711"/>
      <c r="D32" s="711"/>
      <c r="E32" s="711"/>
      <c r="F32" s="711"/>
      <c r="G32" s="711"/>
      <c r="H32" s="711"/>
      <c r="I32" s="711"/>
      <c r="J32" s="676"/>
    </row>
    <row r="33" spans="1:10" s="5" customFormat="1" ht="15">
      <c r="A33" s="710" t="s">
        <v>507</v>
      </c>
      <c r="B33" s="711"/>
      <c r="C33" s="711"/>
      <c r="D33" s="711"/>
      <c r="E33" s="711"/>
      <c r="F33" s="711"/>
      <c r="G33" s="711"/>
      <c r="H33" s="711"/>
      <c r="I33" s="711"/>
      <c r="J33" s="676"/>
    </row>
    <row r="34" spans="1:10" s="5" customFormat="1" ht="15">
      <c r="A34" s="710" t="s">
        <v>508</v>
      </c>
      <c r="B34" s="711"/>
      <c r="C34" s="711"/>
      <c r="D34" s="711"/>
      <c r="E34" s="711"/>
      <c r="F34" s="711"/>
      <c r="G34" s="711"/>
      <c r="H34" s="711"/>
      <c r="I34" s="711"/>
      <c r="J34" s="676"/>
    </row>
    <row r="35" spans="1:10" s="5" customFormat="1" ht="15">
      <c r="A35" s="710" t="s">
        <v>509</v>
      </c>
      <c r="B35" s="711"/>
      <c r="C35" s="711"/>
      <c r="D35" s="711"/>
      <c r="E35" s="711"/>
      <c r="F35" s="711"/>
      <c r="G35" s="711"/>
      <c r="H35" s="711"/>
      <c r="I35" s="711"/>
      <c r="J35" s="676"/>
    </row>
    <row r="36" spans="1:10" s="5" customFormat="1" ht="15">
      <c r="A36" s="710" t="s">
        <v>510</v>
      </c>
      <c r="B36" s="711"/>
      <c r="C36" s="711"/>
      <c r="D36" s="711"/>
      <c r="E36" s="711"/>
      <c r="F36" s="711"/>
      <c r="G36" s="711"/>
      <c r="H36" s="711"/>
      <c r="I36" s="711"/>
      <c r="J36" s="676"/>
    </row>
    <row r="37" spans="1:10" s="5" customFormat="1" ht="15">
      <c r="A37" s="677"/>
      <c r="B37" s="678"/>
      <c r="C37" s="678"/>
      <c r="D37" s="678"/>
      <c r="E37" s="678"/>
      <c r="F37" s="678"/>
      <c r="G37" s="678"/>
      <c r="H37" s="678"/>
      <c r="I37" s="678"/>
      <c r="J37" s="676"/>
    </row>
    <row r="38" spans="1:10" s="5" customFormat="1" ht="15">
      <c r="A38" s="677"/>
      <c r="B38" s="678"/>
      <c r="C38" s="678"/>
      <c r="D38" s="678"/>
      <c r="E38" s="678"/>
      <c r="F38" s="678"/>
      <c r="G38" s="678"/>
      <c r="H38" s="678"/>
      <c r="I38" s="678"/>
      <c r="J38" s="676"/>
    </row>
    <row r="39" spans="1:10" ht="15">
      <c r="A39" s="663"/>
      <c r="B39" s="663"/>
      <c r="C39" s="663"/>
      <c r="D39" s="663"/>
      <c r="E39" s="663"/>
      <c r="F39" s="663"/>
      <c r="G39" s="663"/>
      <c r="H39" s="663"/>
      <c r="I39" s="663"/>
      <c r="J39" s="663"/>
    </row>
    <row r="40" spans="1:10" ht="15">
      <c r="A40" s="663"/>
      <c r="B40" s="663"/>
      <c r="C40" s="663"/>
      <c r="D40" s="663"/>
      <c r="E40" s="663"/>
      <c r="F40" s="663"/>
      <c r="G40" s="663"/>
      <c r="H40" s="663"/>
      <c r="I40" s="663"/>
      <c r="J40" s="663"/>
    </row>
    <row r="41" spans="1:10" ht="15">
      <c r="A41" s="666" t="s">
        <v>206</v>
      </c>
      <c r="B41" s="663"/>
      <c r="C41" s="663"/>
      <c r="D41" s="663"/>
      <c r="E41" s="663"/>
      <c r="F41" s="667"/>
      <c r="G41" s="667"/>
      <c r="H41" s="668"/>
      <c r="I41" s="668"/>
      <c r="J41" s="668"/>
    </row>
    <row r="42" spans="1:10" ht="15">
      <c r="A42" s="666"/>
      <c r="B42" s="663"/>
      <c r="C42" s="663"/>
      <c r="D42" s="663"/>
      <c r="E42" s="663"/>
      <c r="F42" s="667"/>
      <c r="G42" s="667"/>
      <c r="H42" s="668"/>
      <c r="I42" s="668"/>
      <c r="J42" s="668"/>
    </row>
    <row r="43" spans="1:10" ht="15">
      <c r="A43" s="669" t="s">
        <v>96</v>
      </c>
      <c r="B43" s="667" t="s">
        <v>207</v>
      </c>
      <c r="C43" s="667"/>
      <c r="D43" s="667"/>
      <c r="E43" s="667"/>
      <c r="F43" s="667"/>
      <c r="G43" s="667"/>
      <c r="H43" s="668"/>
      <c r="I43" s="668"/>
      <c r="J43" s="668"/>
    </row>
    <row r="44" spans="1:10" ht="15">
      <c r="A44" s="670">
        <v>0</v>
      </c>
      <c r="B44" s="667" t="s">
        <v>208</v>
      </c>
      <c r="C44" s="667"/>
      <c r="D44" s="667"/>
      <c r="E44" s="667"/>
      <c r="F44" s="667"/>
      <c r="G44" s="667"/>
      <c r="H44" s="668"/>
      <c r="I44" s="668"/>
      <c r="J44" s="668"/>
    </row>
    <row r="45" spans="1:10" ht="15">
      <c r="A45" s="669" t="s">
        <v>97</v>
      </c>
      <c r="B45" s="667" t="s">
        <v>209</v>
      </c>
      <c r="C45" s="667"/>
      <c r="D45" s="667"/>
      <c r="E45" s="667"/>
      <c r="F45" s="667"/>
      <c r="G45" s="667"/>
      <c r="H45" s="668"/>
      <c r="I45" s="668"/>
      <c r="J45" s="668"/>
    </row>
    <row r="46" spans="1:10" ht="15">
      <c r="A46" s="670" t="s">
        <v>210</v>
      </c>
      <c r="B46" s="667" t="s">
        <v>211</v>
      </c>
      <c r="C46" s="667"/>
      <c r="D46" s="667"/>
      <c r="E46" s="667"/>
      <c r="F46" s="667"/>
      <c r="G46" s="667"/>
      <c r="H46" s="668"/>
      <c r="I46" s="668"/>
      <c r="J46" s="668"/>
    </row>
    <row r="47" spans="1:10" ht="15">
      <c r="A47" s="671" t="s">
        <v>36</v>
      </c>
      <c r="B47" s="667" t="s">
        <v>212</v>
      </c>
      <c r="C47" s="667"/>
      <c r="D47" s="667"/>
      <c r="E47" s="667"/>
      <c r="F47" s="663"/>
      <c r="G47" s="663"/>
      <c r="H47" s="668"/>
      <c r="I47" s="668"/>
      <c r="J47" s="668"/>
    </row>
    <row r="48" spans="1:10" ht="15">
      <c r="A48" s="670" t="s">
        <v>37</v>
      </c>
      <c r="B48" s="667" t="s">
        <v>213</v>
      </c>
      <c r="C48" s="667"/>
      <c r="D48" s="667"/>
      <c r="E48" s="667"/>
      <c r="F48" s="672"/>
      <c r="G48" s="663"/>
      <c r="H48" s="668"/>
      <c r="I48" s="668"/>
      <c r="J48" s="668"/>
    </row>
    <row r="49" spans="1:10" ht="15">
      <c r="A49" s="670" t="s">
        <v>214</v>
      </c>
      <c r="B49" s="667" t="s">
        <v>215</v>
      </c>
      <c r="C49" s="667"/>
      <c r="D49" s="667"/>
      <c r="E49" s="667"/>
      <c r="F49" s="663"/>
      <c r="G49" s="663"/>
      <c r="H49" s="668"/>
      <c r="I49" s="668"/>
      <c r="J49" s="668"/>
    </row>
    <row r="50" spans="1:10" ht="15">
      <c r="A50" s="672"/>
      <c r="B50" s="673"/>
      <c r="C50" s="673"/>
      <c r="D50" s="663"/>
      <c r="E50" s="663"/>
      <c r="F50" s="674"/>
      <c r="G50" s="674"/>
      <c r="H50" s="674"/>
      <c r="I50" s="674"/>
      <c r="J50" s="674"/>
    </row>
    <row r="51" spans="1:10">
      <c r="A51" s="672" t="s">
        <v>216</v>
      </c>
      <c r="B51" s="672"/>
      <c r="C51" s="672"/>
      <c r="D51" s="672"/>
      <c r="E51" s="672"/>
      <c r="F51" s="674"/>
      <c r="G51" s="674"/>
      <c r="H51" s="674"/>
      <c r="I51" s="674"/>
      <c r="J51" s="674"/>
    </row>
    <row r="52" spans="1:10" ht="15">
      <c r="A52" s="663"/>
      <c r="B52" s="663"/>
      <c r="C52" s="663"/>
      <c r="D52" s="663"/>
      <c r="E52" s="663"/>
      <c r="F52" s="668"/>
      <c r="G52" s="668"/>
      <c r="H52" s="668"/>
      <c r="I52" s="668"/>
      <c r="J52" s="668"/>
    </row>
    <row r="53" spans="1:10">
      <c r="A53" s="709" t="s">
        <v>217</v>
      </c>
      <c r="B53" s="709"/>
      <c r="C53" s="709"/>
    </row>
    <row r="54" spans="1:10">
      <c r="A54" s="709"/>
      <c r="B54" s="709"/>
      <c r="C54" s="709"/>
    </row>
    <row r="55" spans="1:10">
      <c r="A55" s="709"/>
      <c r="B55" s="709"/>
      <c r="C55" s="709"/>
    </row>
  </sheetData>
  <mergeCells count="29">
    <mergeCell ref="A28:I28"/>
    <mergeCell ref="A36:I36"/>
    <mergeCell ref="A30:I30"/>
    <mergeCell ref="A31:I31"/>
    <mergeCell ref="A32:I32"/>
    <mergeCell ref="A33:I33"/>
    <mergeCell ref="A34:I34"/>
    <mergeCell ref="A35:I35"/>
    <mergeCell ref="A6:I6"/>
    <mergeCell ref="A15:I15"/>
    <mergeCell ref="A16:I16"/>
    <mergeCell ref="A17:I17"/>
    <mergeCell ref="A18:I18"/>
    <mergeCell ref="A53:C55"/>
    <mergeCell ref="A19:I19"/>
    <mergeCell ref="A20:I20"/>
    <mergeCell ref="A7:I7"/>
    <mergeCell ref="A8:I8"/>
    <mergeCell ref="A29:I29"/>
    <mergeCell ref="A9:I9"/>
    <mergeCell ref="A10:I10"/>
    <mergeCell ref="A11:I11"/>
    <mergeCell ref="A21:I21"/>
    <mergeCell ref="A22:I22"/>
    <mergeCell ref="A23:I23"/>
    <mergeCell ref="A24:I24"/>
    <mergeCell ref="A25:I25"/>
    <mergeCell ref="A26:I26"/>
    <mergeCell ref="A27:I27"/>
  </mergeCells>
  <hyperlinks>
    <hyperlink ref="A6" location="'Abb. F2-4A'!A1" display="Abb. F2-4A: Studierwahrscheinlichkeit* der Studienberechtigtenjahrgänge 1996 bis 2015** nach beruflichem Abschluss der Eltern (in %)"/>
    <hyperlink ref="A15" location="'Abb. F2-5web'!A1" display="Abb. F2-5web: Einschätzung der Berufsaussichten* mit einem Studienabschluss bzw. einem Ausbildungsabschluss 2014 (in %)**"/>
    <hyperlink ref="A16" location="'Abb. F2-6web'!A1" display="Abb. F2-6web: Einfluss von Kostenerwägungen auf die Studienentscheidung* nach Geschlecht, Bildungsherkunft und Schultyp 2014 (in %)**"/>
    <hyperlink ref="A17" location="'Abb. F2-7web'!A1" display="Abb. F2-7web: Höchster beruflicher Abschluss der Eltern von Studierenden 1991 bis 2016 (in %)"/>
    <hyperlink ref="A18" location="'Abb. F2-8web'!A1" display="Abb. F2-8web: Studierende aus Elternhäusern ohne tertiären Abschluss* und Bevölkerung mit höchstem Abschluss _x000a_ISCED 0-4** 2016/17 im europäischen Vergleich (in %)"/>
    <hyperlink ref="A19" location="'Abb. F2-9web'!A1" display="Abb. F2-9web: Studienanfängerzahl und Vorausberechnungen 2006 bis 2030* (Anzahl)"/>
    <hyperlink ref="A20" location="'Abb. F2-10web'!A1" display="Abb. F2-10web: Studierende im de-facto-Vollzeit- und -Teilzeitstudium* 1991 bis 2016** (in Stunden/Woche)"/>
    <hyperlink ref="A7" location="'Tab. F2-1A'!A1" display="Tab. F2-1A: Studienberechtigte* und Studienberechtigtenquote 1995 und 2000 bis 2016** nach Art der Hochschulreife*** und Geschlecht"/>
    <hyperlink ref="A8" location="'Tab. F2-2A'!A1" display="Tab. F2-2A: Zahl der Studienanfängerinnen und -anfänger*, Frauenanteil, Anteil Fachhochschule und Studienanfängerquote 1975 bis 2017**"/>
    <hyperlink ref="A9" location="'Tab. F2-3A'!A1" display="Tab. F2-3A: Studienanfängerinnen und -anfänger* in den Wintersemestern 2005/06 und 2008/09 bis 2016/17 nach Altersgruppen und Hochschulart"/>
    <hyperlink ref="A10" location="'Tab. F2-4A'!A1" display="Tab. F2-4A: Zusammensetzung der Studienanfängerinnen und -anfänger 2000 bis 2016* nach Art der Studienberechtigung** und Hochschularten (in %)"/>
    <hyperlink ref="A11" location="'Tab. F2-5A'!A1" display="Tab. F2-5A: Studienanfängerzahl*, Ausländerinnen und Ausländer und internationale Studierende (Bildungsausländer)** 1975 bis 2017"/>
    <hyperlink ref="A21" location="'Tab. F2-6web'!A1" display="Tab. F2-6web: Übergangsquoten in die Hochschule 1980, 1985, 1990, 1993 bis 2015* nach Ländern, Geschlecht, Art der Hochschulreife und Migrationshintergrund (in %)"/>
    <hyperlink ref="A22" location="'Tab. F2-7web'!A1" display="Tab. F2-7web: Bedeutung verschiedener Aspekte bei der Wahl des Studien- bzw. Ausbildungsorts (Studienberechtigte 2015, ein halbes Jahr vor Schulabschluss, in %)*"/>
    <hyperlink ref="A23" location="'Tab. F2-8web'!A1" display="Tab. F2-8web: Studierwahrscheinlichkeit* der Studienberechtigtenjahrgänge 1996 bis 2015 nach höchstem beruflichen Abschluss der Eltern (in %)"/>
    <hyperlink ref="A24" location="'Tab. F2-9web'!A1" display="Tab. F2-9web: Studienanfängeranteil an Fachhochschulen* 1995, 2000 und 2005 bis 2016 nach  Ländern"/>
    <hyperlink ref="A25" location="'Tab. F2-10web'!A1" display="Tab. F2-10web: Studienanfängerquote: Anteil der Studienanfängerinnen und -anfänger an der alterstypischen Bevölkerung in den OECD-Staaten 2005, 2013 und 2015 (ISCED 2011)*"/>
    <hyperlink ref="A26" location="'Tab. F2-11web'!A1" display="Tab. F2-11web: Studienanfängerinnen und -anfänger* 1975 bis 2017 nach Fächergruppen** (in %)"/>
    <hyperlink ref="A27" location="'Tab. F2-12web'!A1" display="Tab. F2-12web: Fächergruppenverteilung* der Studienanfängerinnen und -anfänger sowie Frauenanteil nach Fachrichtungen im internationalen Vergleich 2015** (in %)"/>
    <hyperlink ref="A28" location="'Tab. F2-13web'!A1" display="Tab. F2-13web: Wanderung der Studienanfängerinnen und -anfänger zwischen Westdeutschland (W), Ostdeutschland (O)* und Berlin (BE) in den Wintersemestern 2003/04 und 2008/09 bis 2016/17 nach Geschlecht und Ort des Erwerbs der Studienberechtigung"/>
    <hyperlink ref="A29" location="'Tab. F2-14web'!A1" display="Tab. F2-14web: Internationale (bildungsausländische) Studierende (Anteil an den Studienanfängerinnen und -anfänger 2000, 2005, 2010 bis 2016 nach Ländern, in %)"/>
    <hyperlink ref="A30" location="'Tab. F2-15web'!A1" display="Tab. F2-15web: Zahl der Studienanfängerinnen und -anfänger* 1995, 2000 und 2005 bis 2017 nach Ländern**"/>
    <hyperlink ref="A31" location="'Tab. F2-16web'!A1" display="Tab. F2-16web: Nicht-traditionelle Studienanfängerinnen und -anfänger* 2011 bis 2016 nach Art der Hochschule und Trägerschaft** "/>
    <hyperlink ref="A32" location="'Tab. F2-17web'!A1" display="Tab. F2-17web: Studierende mit beruflicher Ausbildung 1991 bis 2016 nach Hochschulart und Geschlecht (in %)"/>
    <hyperlink ref="A33" location="'Tab. F2-18web'!A1" display="Tab. F2-18web: Studienberechtigte 2015*: Determinanten zur Erklärung der Entscheidung für ein Duales Studium** (logistische Regression)***"/>
    <hyperlink ref="A34" location="'Tab. F2-19web'!A1" display="Tab. F2-19web: Mobilität internationaler Studierender* – Matrix der 15 wichtigsten Zielstaaten nach Herkunftsregionen sowie Anteil internationaler Studierender nach ISCED-Stufe des Tertiärbereichs 2015 "/>
    <hyperlink ref="A35" location="'Tab. F2-20web'!A1" display="Tab. F2-20web: Internationale Studierende (bildungsausländische Studienanfängerinnen und -anfänger*) 2005 bis 2016 nach Herkunftsregionen und angestrebtem Abschluss**"/>
    <hyperlink ref="A36" location="'Tab. F2-21web'!A1" display="Tab. F2-21web: Zeitstruktur des Übergangs in die Hochschule* 1990, 1995 und 2000 bis 2016  nach Geschlecht und nach Art der Hochschulreife"/>
  </hyperlinks>
  <pageMargins left="0.7" right="0.7" top="0.78740157499999996" bottom="0.78740157499999996" header="0.3" footer="0.3"/>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tabColor theme="0" tint="-0.249977111117893"/>
  </sheetPr>
  <dimension ref="A1:J26"/>
  <sheetViews>
    <sheetView showGridLines="0" workbookViewId="0">
      <selection sqref="A1:B1"/>
    </sheetView>
  </sheetViews>
  <sheetFormatPr baseColWidth="10" defaultColWidth="11.42578125" defaultRowHeight="12.75"/>
  <cols>
    <col min="1" max="16384" width="11.42578125" style="553"/>
  </cols>
  <sheetData>
    <row r="1" spans="1:8" s="654" customFormat="1">
      <c r="A1" s="716" t="s">
        <v>486</v>
      </c>
      <c r="B1" s="716"/>
    </row>
    <row r="2" spans="1:8">
      <c r="A2" s="786" t="s">
        <v>452</v>
      </c>
      <c r="B2" s="786"/>
      <c r="C2" s="786"/>
      <c r="D2" s="786"/>
      <c r="E2" s="786"/>
      <c r="F2" s="786"/>
      <c r="G2" s="786"/>
      <c r="H2" s="786"/>
    </row>
    <row r="24" spans="1:10" ht="44.25" customHeight="1">
      <c r="A24" s="715" t="s">
        <v>399</v>
      </c>
      <c r="B24" s="715"/>
      <c r="C24" s="715"/>
      <c r="D24" s="715"/>
      <c r="E24" s="715"/>
      <c r="F24" s="715"/>
      <c r="G24" s="715"/>
      <c r="H24" s="715"/>
      <c r="I24" s="715"/>
      <c r="J24" s="715"/>
    </row>
    <row r="25" spans="1:10">
      <c r="A25" s="85"/>
    </row>
    <row r="26" spans="1:10">
      <c r="A26" s="85"/>
    </row>
  </sheetData>
  <mergeCells count="3">
    <mergeCell ref="A24:J24"/>
    <mergeCell ref="A2:H2"/>
    <mergeCell ref="A1:B1"/>
  </mergeCells>
  <hyperlinks>
    <hyperlink ref="A1" location="Inhalt!A1" display="Zurück zum Inhalt"/>
  </hyperlink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tabColor theme="0" tint="-0.249977111117893"/>
  </sheetPr>
  <dimension ref="A1:J35"/>
  <sheetViews>
    <sheetView showGridLines="0" workbookViewId="0">
      <selection sqref="A1:B1"/>
    </sheetView>
  </sheetViews>
  <sheetFormatPr baseColWidth="10" defaultColWidth="11.42578125" defaultRowHeight="12.75"/>
  <cols>
    <col min="1" max="16384" width="11.42578125" style="553"/>
  </cols>
  <sheetData>
    <row r="1" spans="1:10" s="654" customFormat="1">
      <c r="A1" s="716" t="s">
        <v>486</v>
      </c>
      <c r="B1" s="716"/>
    </row>
    <row r="2" spans="1:10" ht="36" customHeight="1">
      <c r="A2" s="714" t="s">
        <v>459</v>
      </c>
      <c r="B2" s="714"/>
      <c r="C2" s="714"/>
      <c r="D2" s="714"/>
      <c r="E2" s="714"/>
      <c r="F2" s="714"/>
      <c r="G2" s="714"/>
      <c r="H2" s="714"/>
      <c r="I2" s="714"/>
      <c r="J2" s="714"/>
    </row>
    <row r="32" spans="1:1">
      <c r="A32" s="85"/>
    </row>
    <row r="33" spans="1:10">
      <c r="A33" s="85"/>
    </row>
    <row r="35" spans="1:10" ht="108.75" customHeight="1">
      <c r="A35" s="715" t="s">
        <v>404</v>
      </c>
      <c r="B35" s="715"/>
      <c r="C35" s="715"/>
      <c r="D35" s="715"/>
      <c r="E35" s="715"/>
      <c r="F35" s="715"/>
      <c r="G35" s="715"/>
      <c r="H35" s="715"/>
      <c r="I35" s="715"/>
      <c r="J35" s="715"/>
    </row>
  </sheetData>
  <mergeCells count="3">
    <mergeCell ref="A35:J35"/>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tabColor theme="0" tint="-0.249977111117893"/>
  </sheetPr>
  <dimension ref="A1:L27"/>
  <sheetViews>
    <sheetView showGridLines="0" workbookViewId="0">
      <selection sqref="A1:B1"/>
    </sheetView>
  </sheetViews>
  <sheetFormatPr baseColWidth="10" defaultColWidth="11.42578125" defaultRowHeight="12.75"/>
  <cols>
    <col min="1" max="16384" width="11.42578125" style="553"/>
  </cols>
  <sheetData>
    <row r="1" spans="1:12" s="654" customFormat="1">
      <c r="A1" s="716" t="s">
        <v>486</v>
      </c>
      <c r="B1" s="716"/>
    </row>
    <row r="2" spans="1:12">
      <c r="A2" s="787" t="s">
        <v>451</v>
      </c>
      <c r="B2" s="787"/>
      <c r="C2" s="787"/>
      <c r="D2" s="787"/>
      <c r="E2" s="787"/>
      <c r="F2" s="787"/>
      <c r="G2" s="787"/>
      <c r="H2" s="787"/>
      <c r="I2" s="787"/>
      <c r="J2" s="787"/>
      <c r="K2" s="4"/>
      <c r="L2" s="4"/>
    </row>
    <row r="26" spans="1:12" ht="53.25" customHeight="1">
      <c r="A26" s="758" t="s">
        <v>481</v>
      </c>
      <c r="B26" s="758"/>
      <c r="C26" s="758"/>
      <c r="D26" s="758"/>
      <c r="E26" s="758"/>
      <c r="F26" s="758"/>
      <c r="G26" s="758"/>
      <c r="H26" s="758"/>
      <c r="I26" s="758"/>
      <c r="J26" s="758"/>
      <c r="K26" s="4"/>
      <c r="L26" s="4"/>
    </row>
    <row r="27" spans="1:12">
      <c r="A27" s="85"/>
    </row>
  </sheetData>
  <mergeCells count="3">
    <mergeCell ref="A26:J26"/>
    <mergeCell ref="A2:J2"/>
    <mergeCell ref="A1:B1"/>
  </mergeCells>
  <hyperlinks>
    <hyperlink ref="A1" location="Inhalt!A1" display="Zurück zum Inhalt"/>
  </hyperlink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M37"/>
  <sheetViews>
    <sheetView showGridLines="0" zoomScaleNormal="100" zoomScaleSheetLayoutView="80" workbookViewId="0">
      <selection sqref="A1:B1"/>
    </sheetView>
  </sheetViews>
  <sheetFormatPr baseColWidth="10" defaultColWidth="11.42578125" defaultRowHeight="12.75"/>
  <cols>
    <col min="1" max="16384" width="11.42578125" style="592"/>
  </cols>
  <sheetData>
    <row r="1" spans="1:13">
      <c r="A1" s="716" t="s">
        <v>486</v>
      </c>
      <c r="B1" s="716"/>
    </row>
    <row r="2" spans="1:13" ht="26.25" customHeight="1">
      <c r="A2" s="788" t="s">
        <v>375</v>
      </c>
      <c r="B2" s="788"/>
      <c r="C2" s="788"/>
      <c r="D2" s="788"/>
      <c r="E2" s="788"/>
      <c r="F2" s="788"/>
      <c r="G2" s="788"/>
      <c r="H2" s="788"/>
      <c r="I2" s="788"/>
      <c r="J2" s="788"/>
    </row>
    <row r="3" spans="1:13">
      <c r="B3" s="594"/>
      <c r="C3" s="594"/>
      <c r="D3" s="594"/>
      <c r="E3" s="594"/>
      <c r="F3" s="594"/>
      <c r="G3" s="594"/>
      <c r="H3" s="594"/>
    </row>
    <row r="4" spans="1:13">
      <c r="A4" s="594"/>
      <c r="B4" s="594"/>
      <c r="C4" s="594"/>
      <c r="D4" s="594"/>
      <c r="E4" s="594"/>
      <c r="F4" s="594"/>
      <c r="G4" s="594"/>
      <c r="H4" s="594"/>
      <c r="I4" s="594"/>
      <c r="J4" s="594"/>
      <c r="K4" s="594"/>
      <c r="L4" s="594"/>
      <c r="M4" s="594"/>
    </row>
    <row r="5" spans="1:13">
      <c r="A5" s="594"/>
      <c r="B5" s="594"/>
      <c r="C5" s="594"/>
      <c r="D5" s="594"/>
      <c r="E5" s="594"/>
      <c r="F5" s="594"/>
      <c r="G5" s="594"/>
      <c r="H5" s="594"/>
      <c r="I5" s="594"/>
      <c r="J5" s="594"/>
      <c r="K5" s="594"/>
      <c r="L5" s="594"/>
      <c r="M5" s="594"/>
    </row>
    <row r="6" spans="1:13">
      <c r="A6" s="594"/>
      <c r="B6" s="594"/>
      <c r="C6" s="594"/>
      <c r="D6" s="594"/>
      <c r="E6" s="594"/>
      <c r="F6" s="594"/>
      <c r="G6" s="594"/>
      <c r="H6" s="594"/>
      <c r="I6" s="594"/>
      <c r="J6" s="594"/>
      <c r="K6" s="594"/>
      <c r="L6" s="594"/>
      <c r="M6" s="594"/>
    </row>
    <row r="7" spans="1:13">
      <c r="A7" s="594"/>
      <c r="B7" s="594"/>
      <c r="C7" s="594"/>
      <c r="D7" s="594"/>
      <c r="E7" s="594"/>
      <c r="F7" s="594"/>
      <c r="G7" s="594"/>
      <c r="H7" s="594"/>
      <c r="I7" s="594"/>
      <c r="J7" s="594"/>
      <c r="K7" s="594"/>
      <c r="L7" s="594"/>
      <c r="M7" s="594"/>
    </row>
    <row r="8" spans="1:13">
      <c r="A8" s="594"/>
      <c r="B8" s="594"/>
      <c r="C8" s="594"/>
      <c r="D8" s="594"/>
      <c r="E8" s="594"/>
      <c r="F8" s="594"/>
      <c r="G8" s="594"/>
      <c r="H8" s="594"/>
      <c r="I8" s="594"/>
      <c r="J8" s="594"/>
      <c r="K8" s="594"/>
      <c r="L8" s="594"/>
      <c r="M8" s="594"/>
    </row>
    <row r="9" spans="1:13">
      <c r="A9" s="594"/>
      <c r="B9" s="594"/>
      <c r="C9" s="594"/>
      <c r="D9" s="594"/>
      <c r="E9" s="594"/>
      <c r="F9" s="594"/>
      <c r="G9" s="594"/>
      <c r="H9" s="594"/>
      <c r="I9" s="594"/>
      <c r="J9" s="594"/>
      <c r="K9" s="594"/>
      <c r="L9" s="594"/>
      <c r="M9" s="594"/>
    </row>
    <row r="10" spans="1:13">
      <c r="A10" s="594"/>
      <c r="B10" s="594"/>
      <c r="C10" s="594"/>
      <c r="D10" s="596"/>
      <c r="E10" s="594"/>
      <c r="F10" s="596"/>
      <c r="G10" s="600"/>
      <c r="H10" s="594"/>
      <c r="I10" s="594"/>
      <c r="J10" s="594"/>
      <c r="K10" s="594"/>
      <c r="L10" s="594"/>
      <c r="M10" s="594"/>
    </row>
    <row r="11" spans="1:13">
      <c r="A11" s="594"/>
      <c r="B11" s="594"/>
      <c r="C11" s="594"/>
      <c r="D11" s="594"/>
      <c r="E11" s="594"/>
      <c r="F11" s="594"/>
      <c r="G11" s="600"/>
      <c r="H11" s="594"/>
      <c r="I11" s="594"/>
      <c r="J11" s="594"/>
      <c r="K11" s="594"/>
      <c r="L11" s="594"/>
      <c r="M11" s="594"/>
    </row>
    <row r="12" spans="1:13">
      <c r="A12" s="594"/>
      <c r="B12" s="594"/>
      <c r="C12" s="599"/>
      <c r="D12" s="598"/>
      <c r="E12" s="598"/>
      <c r="F12" s="598"/>
      <c r="G12" s="597"/>
      <c r="H12" s="594"/>
      <c r="I12" s="594"/>
      <c r="J12" s="594"/>
      <c r="K12" s="594"/>
      <c r="L12" s="594"/>
      <c r="M12" s="594"/>
    </row>
    <row r="13" spans="1:13">
      <c r="A13" s="594"/>
      <c r="B13" s="594"/>
      <c r="C13" s="599"/>
      <c r="D13" s="598"/>
      <c r="E13" s="598"/>
      <c r="F13" s="598"/>
      <c r="G13" s="597"/>
      <c r="H13" s="594"/>
      <c r="I13" s="594"/>
      <c r="J13" s="594"/>
      <c r="K13" s="594"/>
      <c r="L13" s="594"/>
      <c r="M13" s="594"/>
    </row>
    <row r="14" spans="1:13">
      <c r="A14" s="594"/>
      <c r="B14" s="594"/>
      <c r="C14" s="598"/>
      <c r="D14" s="596"/>
      <c r="E14" s="596"/>
      <c r="F14" s="596"/>
      <c r="G14" s="597"/>
      <c r="H14" s="594"/>
      <c r="I14" s="594"/>
      <c r="J14" s="594"/>
      <c r="K14" s="594"/>
      <c r="L14" s="594"/>
      <c r="M14" s="594"/>
    </row>
    <row r="15" spans="1:13">
      <c r="A15" s="594"/>
      <c r="B15" s="594"/>
      <c r="C15" s="596"/>
      <c r="D15" s="596"/>
      <c r="E15" s="596"/>
      <c r="F15" s="596"/>
      <c r="G15" s="595"/>
      <c r="H15" s="594"/>
      <c r="I15" s="594"/>
      <c r="J15" s="594"/>
      <c r="K15" s="594"/>
      <c r="L15" s="594"/>
      <c r="M15" s="594"/>
    </row>
    <row r="16" spans="1:13">
      <c r="A16" s="594"/>
      <c r="B16" s="594"/>
      <c r="C16" s="596"/>
      <c r="D16" s="596"/>
      <c r="E16" s="596"/>
      <c r="F16" s="596"/>
      <c r="G16" s="595"/>
      <c r="H16" s="594"/>
      <c r="I16" s="594"/>
      <c r="J16" s="594"/>
      <c r="K16" s="594"/>
      <c r="L16" s="594"/>
      <c r="M16" s="594"/>
    </row>
    <row r="17" spans="1:13">
      <c r="A17" s="594"/>
      <c r="B17" s="594"/>
      <c r="C17" s="596"/>
      <c r="D17" s="596"/>
      <c r="E17" s="596"/>
      <c r="F17" s="596"/>
      <c r="G17" s="595"/>
      <c r="H17" s="594"/>
      <c r="I17" s="594"/>
      <c r="J17" s="594"/>
      <c r="K17" s="594"/>
      <c r="L17" s="594"/>
      <c r="M17" s="594"/>
    </row>
    <row r="18" spans="1:13">
      <c r="A18" s="594"/>
      <c r="B18" s="594"/>
      <c r="C18" s="596"/>
      <c r="D18" s="596"/>
      <c r="E18" s="596"/>
      <c r="F18" s="596"/>
      <c r="G18" s="595"/>
      <c r="H18" s="594"/>
      <c r="I18" s="594"/>
      <c r="J18" s="594"/>
      <c r="K18" s="594"/>
      <c r="L18" s="594"/>
      <c r="M18" s="594"/>
    </row>
    <row r="19" spans="1:13">
      <c r="A19" s="594"/>
      <c r="B19" s="594"/>
      <c r="C19" s="596"/>
      <c r="D19" s="596"/>
      <c r="E19" s="596"/>
      <c r="F19" s="596"/>
      <c r="G19" s="595"/>
      <c r="H19" s="594"/>
      <c r="I19" s="594"/>
      <c r="J19" s="594"/>
      <c r="K19" s="594"/>
      <c r="L19" s="594"/>
      <c r="M19" s="594"/>
    </row>
    <row r="20" spans="1:13">
      <c r="A20" s="594"/>
      <c r="B20" s="594"/>
      <c r="C20" s="596"/>
      <c r="D20" s="596"/>
      <c r="E20" s="596"/>
      <c r="F20" s="596"/>
      <c r="G20" s="595"/>
      <c r="H20" s="594"/>
      <c r="I20" s="594"/>
      <c r="J20" s="594"/>
      <c r="K20" s="594"/>
      <c r="L20" s="594"/>
      <c r="M20" s="594"/>
    </row>
    <row r="21" spans="1:13">
      <c r="A21" s="594"/>
      <c r="B21" s="594"/>
      <c r="C21" s="596"/>
      <c r="D21" s="596"/>
      <c r="E21" s="596"/>
      <c r="F21" s="596"/>
      <c r="G21" s="595"/>
      <c r="H21" s="594"/>
      <c r="I21" s="594"/>
      <c r="J21" s="594"/>
      <c r="K21" s="594"/>
      <c r="L21" s="594"/>
      <c r="M21" s="594"/>
    </row>
    <row r="22" spans="1:13">
      <c r="A22" s="594"/>
      <c r="B22" s="594"/>
      <c r="C22" s="596"/>
      <c r="D22" s="596"/>
      <c r="E22" s="596"/>
      <c r="F22" s="596"/>
      <c r="G22" s="595"/>
      <c r="H22" s="594"/>
      <c r="I22" s="594"/>
      <c r="J22" s="594"/>
      <c r="K22" s="594"/>
      <c r="L22" s="594"/>
      <c r="M22" s="594"/>
    </row>
    <row r="23" spans="1:13">
      <c r="A23" s="594"/>
      <c r="B23" s="594"/>
      <c r="C23" s="596"/>
      <c r="D23" s="596"/>
      <c r="E23" s="596"/>
      <c r="F23" s="596"/>
      <c r="G23" s="595"/>
      <c r="H23" s="594"/>
      <c r="I23" s="594"/>
      <c r="J23" s="594"/>
      <c r="K23" s="594"/>
      <c r="L23" s="594"/>
      <c r="M23" s="594"/>
    </row>
    <row r="24" spans="1:13">
      <c r="A24" s="594"/>
      <c r="B24" s="594"/>
      <c r="C24" s="596"/>
      <c r="D24" s="596"/>
      <c r="E24" s="596"/>
      <c r="F24" s="596"/>
      <c r="G24" s="597"/>
      <c r="H24" s="594"/>
      <c r="I24" s="594"/>
      <c r="J24" s="594"/>
      <c r="K24" s="594"/>
      <c r="L24" s="594"/>
      <c r="M24" s="594"/>
    </row>
    <row r="25" spans="1:13">
      <c r="A25" s="594"/>
      <c r="B25" s="594"/>
      <c r="C25" s="596"/>
      <c r="D25" s="596"/>
      <c r="E25" s="596"/>
      <c r="F25" s="596"/>
      <c r="G25" s="595"/>
      <c r="H25" s="594"/>
      <c r="I25" s="594"/>
      <c r="J25" s="594"/>
      <c r="K25" s="594"/>
      <c r="L25" s="594"/>
      <c r="M25" s="594"/>
    </row>
    <row r="26" spans="1:13">
      <c r="A26" s="594"/>
      <c r="B26" s="594"/>
      <c r="C26" s="596"/>
      <c r="D26" s="596"/>
      <c r="E26" s="596"/>
      <c r="F26" s="596"/>
      <c r="G26" s="595"/>
      <c r="H26" s="594"/>
      <c r="I26" s="594"/>
      <c r="J26" s="594"/>
      <c r="K26" s="594"/>
      <c r="L26" s="594"/>
      <c r="M26" s="594"/>
    </row>
    <row r="27" spans="1:13" ht="63" customHeight="1">
      <c r="A27" s="789" t="s">
        <v>400</v>
      </c>
      <c r="B27" s="789"/>
      <c r="C27" s="789"/>
      <c r="D27" s="789"/>
      <c r="E27" s="789"/>
      <c r="F27" s="789"/>
      <c r="G27" s="789"/>
      <c r="H27" s="789"/>
      <c r="I27" s="789"/>
      <c r="J27" s="789"/>
      <c r="K27" s="594"/>
      <c r="L27" s="594"/>
      <c r="M27" s="594"/>
    </row>
    <row r="28" spans="1:13">
      <c r="A28" s="594"/>
      <c r="B28" s="594"/>
      <c r="C28" s="594"/>
      <c r="D28" s="594"/>
      <c r="E28" s="594"/>
      <c r="F28" s="594"/>
      <c r="G28" s="595"/>
      <c r="H28" s="594"/>
      <c r="I28" s="594"/>
      <c r="J28" s="594"/>
      <c r="K28" s="594"/>
      <c r="L28" s="594"/>
      <c r="M28" s="594"/>
    </row>
    <row r="29" spans="1:13">
      <c r="A29" s="594"/>
      <c r="B29" s="594"/>
      <c r="C29" s="594"/>
      <c r="D29" s="594"/>
      <c r="E29" s="594"/>
      <c r="F29" s="594"/>
      <c r="G29" s="594"/>
      <c r="H29" s="594"/>
      <c r="I29" s="594"/>
      <c r="J29" s="594"/>
      <c r="K29" s="594"/>
      <c r="L29" s="594"/>
      <c r="M29" s="594"/>
    </row>
    <row r="30" spans="1:13">
      <c r="A30" s="594"/>
      <c r="B30" s="594"/>
      <c r="C30" s="594"/>
      <c r="D30" s="594"/>
      <c r="E30" s="594"/>
      <c r="F30" s="594"/>
      <c r="G30" s="594"/>
      <c r="H30" s="594"/>
      <c r="I30" s="594"/>
      <c r="J30" s="594"/>
      <c r="K30" s="594"/>
      <c r="L30" s="594"/>
      <c r="M30" s="594"/>
    </row>
    <row r="31" spans="1:13">
      <c r="A31" s="594"/>
      <c r="B31" s="594"/>
      <c r="C31" s="594"/>
      <c r="D31" s="594"/>
      <c r="E31" s="594"/>
      <c r="F31" s="594"/>
      <c r="G31" s="594"/>
      <c r="H31" s="594"/>
      <c r="I31" s="594"/>
      <c r="J31" s="594"/>
      <c r="K31" s="594"/>
      <c r="L31" s="594"/>
      <c r="M31" s="594"/>
    </row>
    <row r="36" spans="1:1" ht="16.5" customHeight="1"/>
    <row r="37" spans="1:1">
      <c r="A37" s="593"/>
    </row>
  </sheetData>
  <mergeCells count="3">
    <mergeCell ref="A2:J2"/>
    <mergeCell ref="A27:J27"/>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AR42"/>
  <sheetViews>
    <sheetView showGridLines="0" zoomScaleNormal="100" workbookViewId="0">
      <selection sqref="A1:B1"/>
    </sheetView>
  </sheetViews>
  <sheetFormatPr baseColWidth="10" defaultColWidth="11.42578125" defaultRowHeight="12.75"/>
  <cols>
    <col min="1" max="1" width="23.28515625" style="211" customWidth="1"/>
    <col min="2" max="26" width="5.42578125" style="210" customWidth="1"/>
    <col min="27" max="27" width="8.5703125" style="211" customWidth="1"/>
    <col min="28" max="16384" width="11.42578125" style="211"/>
  </cols>
  <sheetData>
    <row r="1" spans="1:33">
      <c r="A1" s="675" t="s">
        <v>486</v>
      </c>
    </row>
    <row r="2" spans="1:33" ht="25.5" customHeight="1">
      <c r="A2" s="773" t="s">
        <v>365</v>
      </c>
      <c r="B2" s="773"/>
      <c r="C2" s="773"/>
      <c r="D2" s="773"/>
      <c r="E2" s="773"/>
      <c r="F2" s="773"/>
      <c r="G2" s="773"/>
      <c r="H2" s="773"/>
      <c r="I2" s="773"/>
      <c r="J2" s="773"/>
      <c r="K2" s="773"/>
      <c r="L2" s="773"/>
      <c r="M2" s="773"/>
      <c r="N2" s="773"/>
      <c r="O2" s="773"/>
      <c r="P2" s="773"/>
      <c r="Q2" s="773"/>
      <c r="R2" s="773"/>
      <c r="S2" s="773"/>
      <c r="T2" s="773"/>
      <c r="U2" s="773"/>
      <c r="V2" s="773"/>
      <c r="W2" s="773"/>
      <c r="X2" s="773"/>
      <c r="Y2" s="773"/>
      <c r="Z2" s="773"/>
      <c r="AA2" s="773"/>
    </row>
    <row r="3" spans="1:33" ht="23.25" customHeight="1">
      <c r="A3" s="790" t="s">
        <v>28</v>
      </c>
      <c r="B3" s="796" t="s">
        <v>115</v>
      </c>
      <c r="C3" s="797"/>
      <c r="D3" s="797"/>
      <c r="E3" s="797"/>
      <c r="F3" s="797"/>
      <c r="G3" s="797"/>
      <c r="H3" s="797"/>
      <c r="I3" s="797"/>
      <c r="J3" s="797"/>
      <c r="K3" s="797"/>
      <c r="L3" s="797"/>
      <c r="M3" s="797"/>
      <c r="N3" s="797"/>
      <c r="O3" s="797"/>
      <c r="P3" s="797"/>
      <c r="Q3" s="797"/>
      <c r="R3" s="797"/>
      <c r="S3" s="797"/>
      <c r="T3" s="797"/>
      <c r="U3" s="797"/>
      <c r="V3" s="797"/>
      <c r="W3" s="797"/>
      <c r="X3" s="797"/>
      <c r="Y3" s="797"/>
      <c r="Z3" s="798"/>
      <c r="AA3" s="503" t="s">
        <v>320</v>
      </c>
    </row>
    <row r="4" spans="1:33" ht="17.25" customHeight="1">
      <c r="A4" s="791"/>
      <c r="B4" s="793" t="s">
        <v>116</v>
      </c>
      <c r="C4" s="779"/>
      <c r="D4" s="779"/>
      <c r="E4" s="779"/>
      <c r="F4" s="779"/>
      <c r="G4" s="779"/>
      <c r="H4" s="779"/>
      <c r="I4" s="779"/>
      <c r="J4" s="779"/>
      <c r="K4" s="779"/>
      <c r="L4" s="779"/>
      <c r="M4" s="779"/>
      <c r="N4" s="779"/>
      <c r="O4" s="779"/>
      <c r="P4" s="779"/>
      <c r="Q4" s="779"/>
      <c r="R4" s="779"/>
      <c r="S4" s="779"/>
      <c r="T4" s="779"/>
      <c r="U4" s="779"/>
      <c r="V4" s="779"/>
      <c r="W4" s="779"/>
      <c r="X4" s="779"/>
      <c r="Y4" s="779"/>
      <c r="Z4" s="779"/>
      <c r="AA4" s="779"/>
    </row>
    <row r="5" spans="1:33">
      <c r="A5" s="791"/>
      <c r="B5" s="212">
        <v>1980</v>
      </c>
      <c r="C5" s="212">
        <v>1985</v>
      </c>
      <c r="D5" s="212">
        <v>1990</v>
      </c>
      <c r="E5" s="212">
        <v>1993</v>
      </c>
      <c r="F5" s="212">
        <v>1994</v>
      </c>
      <c r="G5" s="212">
        <v>1995</v>
      </c>
      <c r="H5" s="212">
        <v>1996</v>
      </c>
      <c r="I5" s="212">
        <v>1997</v>
      </c>
      <c r="J5" s="212">
        <v>1998</v>
      </c>
      <c r="K5" s="212">
        <v>1999</v>
      </c>
      <c r="L5" s="212">
        <v>2000</v>
      </c>
      <c r="M5" s="212">
        <v>2001</v>
      </c>
      <c r="N5" s="213">
        <v>2002</v>
      </c>
      <c r="O5" s="213">
        <v>2003</v>
      </c>
      <c r="P5" s="213">
        <v>2004</v>
      </c>
      <c r="Q5" s="213">
        <v>2005</v>
      </c>
      <c r="R5" s="213">
        <v>2006</v>
      </c>
      <c r="S5" s="213">
        <v>2007</v>
      </c>
      <c r="T5" s="213">
        <v>2008</v>
      </c>
      <c r="U5" s="213">
        <v>2009</v>
      </c>
      <c r="V5" s="213">
        <v>2010</v>
      </c>
      <c r="W5" s="213">
        <v>2011</v>
      </c>
      <c r="X5" s="213">
        <v>2012</v>
      </c>
      <c r="Y5" s="213">
        <v>2013</v>
      </c>
      <c r="Z5" s="213">
        <v>2014</v>
      </c>
      <c r="AA5" s="504">
        <v>2015</v>
      </c>
      <c r="AC5" s="214"/>
      <c r="AD5" s="215"/>
    </row>
    <row r="6" spans="1:33">
      <c r="A6" s="792"/>
      <c r="B6" s="794" t="s">
        <v>40</v>
      </c>
      <c r="C6" s="795"/>
      <c r="D6" s="795"/>
      <c r="E6" s="795"/>
      <c r="F6" s="795"/>
      <c r="G6" s="795"/>
      <c r="H6" s="795"/>
      <c r="I6" s="795"/>
      <c r="J6" s="795"/>
      <c r="K6" s="795"/>
      <c r="L6" s="795"/>
      <c r="M6" s="795"/>
      <c r="N6" s="795"/>
      <c r="O6" s="795"/>
      <c r="P6" s="795"/>
      <c r="Q6" s="795"/>
      <c r="R6" s="795"/>
      <c r="S6" s="795"/>
      <c r="T6" s="795"/>
      <c r="U6" s="795"/>
      <c r="V6" s="795"/>
      <c r="W6" s="795"/>
      <c r="X6" s="795"/>
      <c r="Y6" s="795"/>
      <c r="Z6" s="795"/>
      <c r="AA6" s="795"/>
      <c r="AC6" s="214"/>
      <c r="AD6" s="215"/>
    </row>
    <row r="7" spans="1:33" ht="12.75" customHeight="1">
      <c r="A7" s="216" t="s">
        <v>65</v>
      </c>
      <c r="B7" s="217">
        <v>87.1</v>
      </c>
      <c r="C7" s="217">
        <v>78.5</v>
      </c>
      <c r="D7" s="217">
        <v>76.966696997270247</v>
      </c>
      <c r="E7" s="217">
        <v>75.697533778312277</v>
      </c>
      <c r="F7" s="217">
        <v>75.280065897858321</v>
      </c>
      <c r="G7" s="217">
        <v>71.165343176117389</v>
      </c>
      <c r="H7" s="217">
        <v>69.832974462565929</v>
      </c>
      <c r="I7" s="217">
        <v>68.057384905543699</v>
      </c>
      <c r="J7" s="217">
        <v>67.80100902299408</v>
      </c>
      <c r="K7" s="217">
        <v>70.618195727652562</v>
      </c>
      <c r="L7" s="217">
        <v>71.169566581016809</v>
      </c>
      <c r="M7" s="217">
        <v>70.697591810233135</v>
      </c>
      <c r="N7" s="217">
        <v>71.729304173190442</v>
      </c>
      <c r="O7" s="217">
        <v>72.291530053164095</v>
      </c>
      <c r="P7" s="218">
        <v>70.746641303055526</v>
      </c>
      <c r="Q7" s="323">
        <v>70.693739170497679</v>
      </c>
      <c r="R7" s="219">
        <v>70.779358470198162</v>
      </c>
      <c r="S7" s="220">
        <v>73.333471524548514</v>
      </c>
      <c r="T7" s="220">
        <v>74.5301306744539</v>
      </c>
      <c r="U7" s="220">
        <v>75.563318388643523</v>
      </c>
      <c r="V7" s="220">
        <v>75.106351447948811</v>
      </c>
      <c r="W7" s="220">
        <v>75.494918651075452</v>
      </c>
      <c r="X7" s="220">
        <v>74.547691546871974</v>
      </c>
      <c r="Y7" s="220">
        <v>77.1227621483376</v>
      </c>
      <c r="Z7" s="220">
        <v>72.571940586552714</v>
      </c>
      <c r="AA7" s="221" t="s">
        <v>239</v>
      </c>
      <c r="AC7" s="214"/>
      <c r="AD7" s="215"/>
    </row>
    <row r="8" spans="1:33">
      <c r="A8" s="222"/>
      <c r="B8" s="800" t="s">
        <v>163</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C8" s="214"/>
      <c r="AD8" s="215"/>
      <c r="AE8" s="223"/>
      <c r="AF8" s="223"/>
      <c r="AG8" s="223"/>
    </row>
    <row r="9" spans="1:33">
      <c r="A9" s="224" t="s">
        <v>139</v>
      </c>
      <c r="B9" s="219">
        <v>86</v>
      </c>
      <c r="C9" s="219" t="s">
        <v>97</v>
      </c>
      <c r="D9" s="219">
        <v>73.659695593874247</v>
      </c>
      <c r="E9" s="219">
        <v>78.950356073898234</v>
      </c>
      <c r="F9" s="219">
        <v>78.368994959366319</v>
      </c>
      <c r="G9" s="219">
        <v>75.611368142762728</v>
      </c>
      <c r="H9" s="219">
        <v>75.394321766561518</v>
      </c>
      <c r="I9" s="219">
        <v>73.876742754689715</v>
      </c>
      <c r="J9" s="219">
        <v>74.523248893833937</v>
      </c>
      <c r="K9" s="219">
        <v>76.36201912386035</v>
      </c>
      <c r="L9" s="219">
        <v>77.31946634038448</v>
      </c>
      <c r="M9" s="219">
        <v>75.591395447539483</v>
      </c>
      <c r="N9" s="219">
        <v>74.51554236260634</v>
      </c>
      <c r="O9" s="219">
        <v>75.541388382918441</v>
      </c>
      <c r="P9" s="219">
        <v>72.955738934733688</v>
      </c>
      <c r="Q9" s="219">
        <v>72.650609153155841</v>
      </c>
      <c r="R9" s="219">
        <v>72.943149717514117</v>
      </c>
      <c r="S9" s="220">
        <v>74.735274929322998</v>
      </c>
      <c r="T9" s="220">
        <v>78.50206695306801</v>
      </c>
      <c r="U9" s="220">
        <v>79.586751747189297</v>
      </c>
      <c r="V9" s="220">
        <v>78.463054472734655</v>
      </c>
      <c r="W9" s="220">
        <v>76.983929754804507</v>
      </c>
      <c r="X9" s="220">
        <v>79.089740293134483</v>
      </c>
      <c r="Y9" s="220">
        <v>74.022666496880177</v>
      </c>
      <c r="Z9" s="220">
        <v>69.808971274939864</v>
      </c>
      <c r="AA9" s="220" t="s">
        <v>252</v>
      </c>
      <c r="AC9" s="214"/>
      <c r="AD9" s="215"/>
      <c r="AE9" s="223"/>
      <c r="AF9" s="223"/>
      <c r="AG9" s="223"/>
    </row>
    <row r="10" spans="1:33" s="223" customFormat="1">
      <c r="A10" s="225" t="s">
        <v>117</v>
      </c>
      <c r="B10" s="226">
        <v>89.1</v>
      </c>
      <c r="C10" s="226" t="s">
        <v>97</v>
      </c>
      <c r="D10" s="226">
        <v>83.573442309184486</v>
      </c>
      <c r="E10" s="226">
        <v>82.668014148559877</v>
      </c>
      <c r="F10" s="226">
        <v>82.650167568961081</v>
      </c>
      <c r="G10" s="226">
        <v>81.006503017165628</v>
      </c>
      <c r="H10" s="226">
        <v>80.231356564670762</v>
      </c>
      <c r="I10" s="226">
        <v>78.181354924553403</v>
      </c>
      <c r="J10" s="226">
        <v>77.605720891469744</v>
      </c>
      <c r="K10" s="226">
        <v>78.920180406964548</v>
      </c>
      <c r="L10" s="226">
        <v>79.426276250216944</v>
      </c>
      <c r="M10" s="226">
        <v>81.339463220675938</v>
      </c>
      <c r="N10" s="226">
        <v>81.037054575588968</v>
      </c>
      <c r="O10" s="226">
        <v>80.936345353351101</v>
      </c>
      <c r="P10" s="226">
        <v>80.270479839445358</v>
      </c>
      <c r="Q10" s="226">
        <v>79.341966797671972</v>
      </c>
      <c r="R10" s="226">
        <v>78.949450366422383</v>
      </c>
      <c r="S10" s="227">
        <v>82.37423518070392</v>
      </c>
      <c r="T10" s="227">
        <v>84.204799266937741</v>
      </c>
      <c r="U10" s="227">
        <v>83.175644195964594</v>
      </c>
      <c r="V10" s="227">
        <v>83.999277100515883</v>
      </c>
      <c r="W10" s="227">
        <v>85.304784562516517</v>
      </c>
      <c r="X10" s="227">
        <v>82.838387982453384</v>
      </c>
      <c r="Y10" s="227">
        <v>80.819091123887532</v>
      </c>
      <c r="Z10" s="227">
        <v>76.405276310378639</v>
      </c>
      <c r="AA10" s="227" t="s">
        <v>240</v>
      </c>
      <c r="AC10" s="214"/>
      <c r="AD10" s="215"/>
    </row>
    <row r="11" spans="1:33">
      <c r="A11" s="224" t="s">
        <v>118</v>
      </c>
      <c r="B11" s="219">
        <v>99.1</v>
      </c>
      <c r="C11" s="219" t="s">
        <v>97</v>
      </c>
      <c r="D11" s="219">
        <v>105.90339892665475</v>
      </c>
      <c r="E11" s="219">
        <v>104.2312526183494</v>
      </c>
      <c r="F11" s="219">
        <v>86.290249842157479</v>
      </c>
      <c r="G11" s="219">
        <v>79.623134023982374</v>
      </c>
      <c r="H11" s="219">
        <v>69.292255160639442</v>
      </c>
      <c r="I11" s="219">
        <v>70.104668041867214</v>
      </c>
      <c r="J11" s="219">
        <v>72.437425506555414</v>
      </c>
      <c r="K11" s="219">
        <v>73.349141337932025</v>
      </c>
      <c r="L11" s="219">
        <v>75.007058159232074</v>
      </c>
      <c r="M11" s="219">
        <v>74.602854065697372</v>
      </c>
      <c r="N11" s="219">
        <v>75.304652258802946</v>
      </c>
      <c r="O11" s="219">
        <v>75.666904653728835</v>
      </c>
      <c r="P11" s="219">
        <v>75.36739415921457</v>
      </c>
      <c r="Q11" s="219">
        <v>75.339434176685202</v>
      </c>
      <c r="R11" s="219">
        <v>76.977961908049934</v>
      </c>
      <c r="S11" s="220">
        <v>84.729530002955954</v>
      </c>
      <c r="T11" s="220">
        <v>84.403459533764817</v>
      </c>
      <c r="U11" s="220">
        <v>84.935676544911558</v>
      </c>
      <c r="V11" s="220">
        <v>84.726906917569096</v>
      </c>
      <c r="W11" s="220">
        <v>84.563799305005176</v>
      </c>
      <c r="X11" s="220">
        <v>82.456861133935917</v>
      </c>
      <c r="Y11" s="220">
        <v>78.286780640500837</v>
      </c>
      <c r="Z11" s="220">
        <v>75.00600384245918</v>
      </c>
      <c r="AA11" s="220" t="s">
        <v>253</v>
      </c>
      <c r="AC11" s="214"/>
      <c r="AD11" s="215"/>
      <c r="AE11" s="228"/>
      <c r="AF11" s="228"/>
      <c r="AG11" s="228"/>
    </row>
    <row r="12" spans="1:33" s="223" customFormat="1">
      <c r="A12" s="225" t="s">
        <v>119</v>
      </c>
      <c r="B12" s="226" t="s">
        <v>37</v>
      </c>
      <c r="C12" s="226" t="s">
        <v>37</v>
      </c>
      <c r="D12" s="226" t="s">
        <v>37</v>
      </c>
      <c r="E12" s="226">
        <v>70.148576613360561</v>
      </c>
      <c r="F12" s="226">
        <v>62.261484098939931</v>
      </c>
      <c r="G12" s="226">
        <v>61.583723945347558</v>
      </c>
      <c r="H12" s="226">
        <v>57.701169041727105</v>
      </c>
      <c r="I12" s="226">
        <v>57.873351732597364</v>
      </c>
      <c r="J12" s="226">
        <v>59.397202901802402</v>
      </c>
      <c r="K12" s="226">
        <v>60.29172219754183</v>
      </c>
      <c r="L12" s="226">
        <v>61.590925939654525</v>
      </c>
      <c r="M12" s="226">
        <v>64.137727641377268</v>
      </c>
      <c r="N12" s="226">
        <v>64.485846331600229</v>
      </c>
      <c r="O12" s="226">
        <v>66.766087540079042</v>
      </c>
      <c r="P12" s="226">
        <v>65.741182891056695</v>
      </c>
      <c r="Q12" s="226">
        <v>63.868307004054245</v>
      </c>
      <c r="R12" s="226">
        <v>66.558553584983784</v>
      </c>
      <c r="S12" s="227">
        <v>66.514531176589031</v>
      </c>
      <c r="T12" s="227">
        <v>69.079220240564069</v>
      </c>
      <c r="U12" s="227">
        <v>69.26608470740382</v>
      </c>
      <c r="V12" s="227">
        <v>68.223919402014957</v>
      </c>
      <c r="W12" s="227">
        <v>67.643171806167402</v>
      </c>
      <c r="X12" s="227">
        <v>69.083706510506374</v>
      </c>
      <c r="Y12" s="227">
        <v>64.022204232681858</v>
      </c>
      <c r="Z12" s="227">
        <v>61.734104046242777</v>
      </c>
      <c r="AA12" s="227" t="s">
        <v>254</v>
      </c>
      <c r="AB12" s="229"/>
      <c r="AC12" s="214"/>
      <c r="AD12" s="215"/>
      <c r="AE12" s="228"/>
      <c r="AF12" s="228"/>
      <c r="AG12" s="228"/>
    </row>
    <row r="13" spans="1:33">
      <c r="A13" s="224" t="s">
        <v>120</v>
      </c>
      <c r="B13" s="219">
        <v>74.7</v>
      </c>
      <c r="C13" s="219" t="s">
        <v>97</v>
      </c>
      <c r="D13" s="219">
        <v>59.730033745781775</v>
      </c>
      <c r="E13" s="219">
        <v>84.16779431664412</v>
      </c>
      <c r="F13" s="219">
        <v>87.259100642398295</v>
      </c>
      <c r="G13" s="219">
        <v>84.16305916305916</v>
      </c>
      <c r="H13" s="219">
        <v>87.396226415094333</v>
      </c>
      <c r="I13" s="219">
        <v>80.905797101449267</v>
      </c>
      <c r="J13" s="219">
        <v>87.306064880112828</v>
      </c>
      <c r="K13" s="219">
        <v>64.104347826086965</v>
      </c>
      <c r="L13" s="219">
        <v>79.295003422313485</v>
      </c>
      <c r="M13" s="219">
        <v>79.219858156028366</v>
      </c>
      <c r="N13" s="219">
        <v>80.45580110497238</v>
      </c>
      <c r="O13" s="219">
        <v>77.348242811501606</v>
      </c>
      <c r="P13" s="219">
        <v>75.78073089700996</v>
      </c>
      <c r="Q13" s="219">
        <v>71.729106628242079</v>
      </c>
      <c r="R13" s="219">
        <v>77.275362318840578</v>
      </c>
      <c r="S13" s="220">
        <v>82.756563245823386</v>
      </c>
      <c r="T13" s="220">
        <v>85.210084033613441</v>
      </c>
      <c r="U13" s="220">
        <v>80.582796301485004</v>
      </c>
      <c r="V13" s="220">
        <v>82.293026899973881</v>
      </c>
      <c r="W13" s="220">
        <v>81.526603679761308</v>
      </c>
      <c r="X13" s="220">
        <v>80.740595611285272</v>
      </c>
      <c r="Y13" s="220">
        <v>75.865580448065174</v>
      </c>
      <c r="Z13" s="220">
        <v>69.522832221652138</v>
      </c>
      <c r="AA13" s="220" t="s">
        <v>250</v>
      </c>
      <c r="AC13" s="214"/>
      <c r="AD13" s="215"/>
      <c r="AE13" s="223"/>
      <c r="AF13" s="223"/>
      <c r="AG13" s="223"/>
    </row>
    <row r="14" spans="1:33" s="223" customFormat="1">
      <c r="A14" s="225" t="s">
        <v>126</v>
      </c>
      <c r="B14" s="226">
        <v>75</v>
      </c>
      <c r="C14" s="226" t="s">
        <v>97</v>
      </c>
      <c r="D14" s="226">
        <v>59.473849044785467</v>
      </c>
      <c r="E14" s="226">
        <v>70.456245325355269</v>
      </c>
      <c r="F14" s="226">
        <v>71.56947355443225</v>
      </c>
      <c r="G14" s="226">
        <v>68.160467182937666</v>
      </c>
      <c r="H14" s="226">
        <v>60.823719141545716</v>
      </c>
      <c r="I14" s="226">
        <v>58.938580799045916</v>
      </c>
      <c r="J14" s="226">
        <v>60.540932141994688</v>
      </c>
      <c r="K14" s="226">
        <v>62.709230033476807</v>
      </c>
      <c r="L14" s="226">
        <v>60.063352826510716</v>
      </c>
      <c r="M14" s="226">
        <v>68.534697953070392</v>
      </c>
      <c r="N14" s="226">
        <v>69.145352464129758</v>
      </c>
      <c r="O14" s="226">
        <v>73.299050632911388</v>
      </c>
      <c r="P14" s="226">
        <v>67.977383705988188</v>
      </c>
      <c r="Q14" s="226">
        <v>72.959445585215605</v>
      </c>
      <c r="R14" s="226">
        <v>72.5</v>
      </c>
      <c r="S14" s="227">
        <v>77.186843946815955</v>
      </c>
      <c r="T14" s="227">
        <v>74.352786309784989</v>
      </c>
      <c r="U14" s="227">
        <v>76.760563380281681</v>
      </c>
      <c r="V14" s="227">
        <v>76.873744898620203</v>
      </c>
      <c r="W14" s="227">
        <v>75.718041086554379</v>
      </c>
      <c r="X14" s="227">
        <v>71.223221737920809</v>
      </c>
      <c r="Y14" s="227">
        <v>72.056440080083888</v>
      </c>
      <c r="Z14" s="227">
        <v>69.083897667419109</v>
      </c>
      <c r="AA14" s="227" t="s">
        <v>244</v>
      </c>
      <c r="AC14" s="214"/>
      <c r="AD14" s="215"/>
    </row>
    <row r="15" spans="1:33">
      <c r="A15" s="224" t="s">
        <v>127</v>
      </c>
      <c r="B15" s="219">
        <v>86.400228647644454</v>
      </c>
      <c r="C15" s="219" t="s">
        <v>97</v>
      </c>
      <c r="D15" s="219">
        <v>73.72299190236788</v>
      </c>
      <c r="E15" s="219">
        <v>77.933457684466234</v>
      </c>
      <c r="F15" s="219">
        <v>75.969090448441861</v>
      </c>
      <c r="G15" s="219">
        <v>73.844759891271522</v>
      </c>
      <c r="H15" s="219">
        <v>77.41166453810132</v>
      </c>
      <c r="I15" s="219">
        <v>72.780692549842612</v>
      </c>
      <c r="J15" s="219">
        <v>65.531998429524933</v>
      </c>
      <c r="K15" s="219">
        <v>74.509803921568633</v>
      </c>
      <c r="L15" s="219">
        <v>77.076053824994432</v>
      </c>
      <c r="M15" s="219">
        <v>75.239575239575245</v>
      </c>
      <c r="N15" s="219">
        <v>77.187942997836302</v>
      </c>
      <c r="O15" s="219">
        <v>76.051676275891523</v>
      </c>
      <c r="P15" s="219">
        <v>76.241583210855524</v>
      </c>
      <c r="Q15" s="219">
        <v>73.785363886835569</v>
      </c>
      <c r="R15" s="219">
        <v>73.176351756573339</v>
      </c>
      <c r="S15" s="220">
        <v>77.280909521553767</v>
      </c>
      <c r="T15" s="220">
        <v>80.747750542972383</v>
      </c>
      <c r="U15" s="220">
        <v>82.864240918593026</v>
      </c>
      <c r="V15" s="220">
        <v>83.495871810362189</v>
      </c>
      <c r="W15" s="220">
        <v>79.979838160368359</v>
      </c>
      <c r="X15" s="220">
        <v>81.049593560515802</v>
      </c>
      <c r="Y15" s="220">
        <v>82.488650050958952</v>
      </c>
      <c r="Z15" s="220">
        <v>77.100907503504587</v>
      </c>
      <c r="AA15" s="220" t="s">
        <v>239</v>
      </c>
      <c r="AC15" s="214"/>
      <c r="AD15" s="215"/>
      <c r="AE15" s="223"/>
      <c r="AF15" s="223"/>
      <c r="AG15" s="223"/>
    </row>
    <row r="16" spans="1:33" s="223" customFormat="1">
      <c r="A16" s="225" t="s">
        <v>129</v>
      </c>
      <c r="B16" s="226" t="s">
        <v>37</v>
      </c>
      <c r="C16" s="226" t="s">
        <v>37</v>
      </c>
      <c r="D16" s="226" t="s">
        <v>37</v>
      </c>
      <c r="E16" s="226">
        <v>68.131321505554638</v>
      </c>
      <c r="F16" s="226">
        <v>66.52366652366652</v>
      </c>
      <c r="G16" s="226">
        <v>63.839173178724472</v>
      </c>
      <c r="H16" s="226">
        <v>61.486734319598966</v>
      </c>
      <c r="I16" s="226">
        <v>63.861856159506289</v>
      </c>
      <c r="J16" s="226">
        <v>64.437213786454578</v>
      </c>
      <c r="K16" s="226">
        <v>66.905775075987833</v>
      </c>
      <c r="L16" s="226">
        <v>67.253563300994131</v>
      </c>
      <c r="M16" s="226">
        <v>75.159862272503688</v>
      </c>
      <c r="N16" s="226">
        <v>72.980681965512773</v>
      </c>
      <c r="O16" s="226">
        <v>75.219209496829905</v>
      </c>
      <c r="P16" s="226">
        <v>74.466692841251145</v>
      </c>
      <c r="Q16" s="226">
        <v>71.978702327885088</v>
      </c>
      <c r="R16" s="226">
        <v>71.821017274472169</v>
      </c>
      <c r="S16" s="227">
        <v>73.389488670067621</v>
      </c>
      <c r="T16" s="227">
        <v>73.647575092683667</v>
      </c>
      <c r="U16" s="227">
        <v>72.443890274314214</v>
      </c>
      <c r="V16" s="227">
        <v>71.123857322100733</v>
      </c>
      <c r="W16" s="227">
        <v>70.608037029244684</v>
      </c>
      <c r="X16" s="227">
        <v>69.233963047539959</v>
      </c>
      <c r="Y16" s="227">
        <v>74.982027318475915</v>
      </c>
      <c r="Z16" s="227">
        <v>71.229802513464989</v>
      </c>
      <c r="AA16" s="227" t="s">
        <v>255</v>
      </c>
      <c r="AC16" s="214"/>
      <c r="AD16" s="215"/>
    </row>
    <row r="17" spans="1:44">
      <c r="A17" s="224" t="s">
        <v>130</v>
      </c>
      <c r="B17" s="219">
        <v>85.988769624508194</v>
      </c>
      <c r="C17" s="219" t="s">
        <v>97</v>
      </c>
      <c r="D17" s="219">
        <v>72.737736025134538</v>
      </c>
      <c r="E17" s="219">
        <v>74.829505915100896</v>
      </c>
      <c r="F17" s="219">
        <v>73.724938445304261</v>
      </c>
      <c r="G17" s="219">
        <v>72.444092333177281</v>
      </c>
      <c r="H17" s="219">
        <v>76.842992778327655</v>
      </c>
      <c r="I17" s="219">
        <v>74.94305239179954</v>
      </c>
      <c r="J17" s="219">
        <v>72.211377101955549</v>
      </c>
      <c r="K17" s="219">
        <v>71.921377217861618</v>
      </c>
      <c r="L17" s="219">
        <v>69.428020362348633</v>
      </c>
      <c r="M17" s="219">
        <v>70.591168313129103</v>
      </c>
      <c r="N17" s="219">
        <v>72.286438373099273</v>
      </c>
      <c r="O17" s="219">
        <v>72.765379975874538</v>
      </c>
      <c r="P17" s="219">
        <v>70.563428768145045</v>
      </c>
      <c r="Q17" s="219">
        <v>70.411780747204801</v>
      </c>
      <c r="R17" s="219">
        <v>69.70236169524425</v>
      </c>
      <c r="S17" s="220">
        <v>72.374958595561452</v>
      </c>
      <c r="T17" s="220">
        <v>73.730707823310269</v>
      </c>
      <c r="U17" s="220">
        <v>73.973908680381342</v>
      </c>
      <c r="V17" s="220">
        <v>73.448546739984295</v>
      </c>
      <c r="W17" s="220">
        <v>74.619185497576638</v>
      </c>
      <c r="X17" s="220">
        <v>69.509080590238369</v>
      </c>
      <c r="Y17" s="220">
        <v>69.592386504151207</v>
      </c>
      <c r="Z17" s="220">
        <v>64.155231375265146</v>
      </c>
      <c r="AA17" s="220" t="s">
        <v>132</v>
      </c>
      <c r="AC17" s="214"/>
      <c r="AD17" s="215"/>
    </row>
    <row r="18" spans="1:44" s="223" customFormat="1">
      <c r="A18" s="225" t="s">
        <v>131</v>
      </c>
      <c r="B18" s="226">
        <v>82.1</v>
      </c>
      <c r="C18" s="226" t="s">
        <v>97</v>
      </c>
      <c r="D18" s="226">
        <v>68.037718384820096</v>
      </c>
      <c r="E18" s="226">
        <v>64.895114179500808</v>
      </c>
      <c r="F18" s="226">
        <v>67.391677335057878</v>
      </c>
      <c r="G18" s="226">
        <v>66.538547018603495</v>
      </c>
      <c r="H18" s="226">
        <v>63.062790228144564</v>
      </c>
      <c r="I18" s="226">
        <v>61.33791946716579</v>
      </c>
      <c r="J18" s="226">
        <v>60.096760112523043</v>
      </c>
      <c r="K18" s="226">
        <v>66.422917897223869</v>
      </c>
      <c r="L18" s="226">
        <v>65.284116908563988</v>
      </c>
      <c r="M18" s="226">
        <v>62.477728043109813</v>
      </c>
      <c r="N18" s="226">
        <v>64.238717143329467</v>
      </c>
      <c r="O18" s="226">
        <v>63.860942961889336</v>
      </c>
      <c r="P18" s="226">
        <v>62.698530797694517</v>
      </c>
      <c r="Q18" s="226">
        <v>62.816186438233679</v>
      </c>
      <c r="R18" s="226">
        <v>63.380630259033168</v>
      </c>
      <c r="S18" s="227">
        <v>65.540217224474318</v>
      </c>
      <c r="T18" s="227">
        <v>65.804260788758327</v>
      </c>
      <c r="U18" s="227">
        <v>68.073173873835188</v>
      </c>
      <c r="V18" s="227">
        <v>66.501530063683731</v>
      </c>
      <c r="W18" s="227">
        <v>67.76743961818444</v>
      </c>
      <c r="X18" s="227">
        <v>67.133997544181426</v>
      </c>
      <c r="Y18" s="227">
        <v>78.957577101055719</v>
      </c>
      <c r="Z18" s="227">
        <v>75.886891924275105</v>
      </c>
      <c r="AA18" s="227" t="s">
        <v>251</v>
      </c>
      <c r="AC18" s="214"/>
      <c r="AD18" s="215"/>
    </row>
    <row r="19" spans="1:44">
      <c r="A19" s="224" t="s">
        <v>133</v>
      </c>
      <c r="B19" s="219">
        <v>87.300714678394726</v>
      </c>
      <c r="C19" s="219" t="s">
        <v>97</v>
      </c>
      <c r="D19" s="219">
        <v>78.491974091805133</v>
      </c>
      <c r="E19" s="219">
        <v>80.264204997612609</v>
      </c>
      <c r="F19" s="219">
        <v>82.199664295420021</v>
      </c>
      <c r="G19" s="219">
        <v>80.778126548818761</v>
      </c>
      <c r="H19" s="219">
        <v>76.541189307146752</v>
      </c>
      <c r="I19" s="219">
        <v>69.884007029876983</v>
      </c>
      <c r="J19" s="219">
        <v>71.289554746569578</v>
      </c>
      <c r="K19" s="219">
        <v>70.879120879120876</v>
      </c>
      <c r="L19" s="219">
        <v>76.098775135914067</v>
      </c>
      <c r="M19" s="219">
        <v>71.654730493780633</v>
      </c>
      <c r="N19" s="219">
        <v>72.564349290353618</v>
      </c>
      <c r="O19" s="219">
        <v>74.320009460737936</v>
      </c>
      <c r="P19" s="219">
        <v>74.619053158078401</v>
      </c>
      <c r="Q19" s="219">
        <v>78.554059664314096</v>
      </c>
      <c r="R19" s="219">
        <v>78.810050479269464</v>
      </c>
      <c r="S19" s="220">
        <v>76.509391208016524</v>
      </c>
      <c r="T19" s="220">
        <v>77.591736628619941</v>
      </c>
      <c r="U19" s="220">
        <v>75.835769090244796</v>
      </c>
      <c r="V19" s="220">
        <v>77.094850476646499</v>
      </c>
      <c r="W19" s="220">
        <v>75.657614710138759</v>
      </c>
      <c r="X19" s="220">
        <v>74.763578542137424</v>
      </c>
      <c r="Y19" s="220">
        <v>83.703668231012358</v>
      </c>
      <c r="Z19" s="220">
        <v>76.148126549059626</v>
      </c>
      <c r="AA19" s="220" t="s">
        <v>11</v>
      </c>
      <c r="AC19" s="214"/>
      <c r="AD19" s="215"/>
    </row>
    <row r="20" spans="1:44" s="223" customFormat="1">
      <c r="A20" s="225" t="s">
        <v>59</v>
      </c>
      <c r="B20" s="226">
        <v>92.950819672131146</v>
      </c>
      <c r="C20" s="226" t="s">
        <v>97</v>
      </c>
      <c r="D20" s="226">
        <v>87.941006362058999</v>
      </c>
      <c r="E20" s="226">
        <v>70.242756460454189</v>
      </c>
      <c r="F20" s="226">
        <v>73.093801426220523</v>
      </c>
      <c r="G20" s="226">
        <v>70.266770266770266</v>
      </c>
      <c r="H20" s="226">
        <v>68.487928843710293</v>
      </c>
      <c r="I20" s="226">
        <v>66.584219638882018</v>
      </c>
      <c r="J20" s="226">
        <v>67.96069973640067</v>
      </c>
      <c r="K20" s="226">
        <v>69.293849658314357</v>
      </c>
      <c r="L20" s="226">
        <v>71.121076233183857</v>
      </c>
      <c r="M20" s="226">
        <v>71.511502902601592</v>
      </c>
      <c r="N20" s="226">
        <v>69.51013513513513</v>
      </c>
      <c r="O20" s="226">
        <v>70.689655172413794</v>
      </c>
      <c r="P20" s="226">
        <v>69.414998036906155</v>
      </c>
      <c r="Q20" s="226">
        <v>69.212143788414977</v>
      </c>
      <c r="R20" s="226">
        <v>70.230496453900699</v>
      </c>
      <c r="S20" s="227">
        <v>76.825792661204133</v>
      </c>
      <c r="T20" s="227">
        <v>70.463725965422526</v>
      </c>
      <c r="U20" s="227">
        <v>78.303855871690658</v>
      </c>
      <c r="V20" s="227">
        <v>73.862536302032908</v>
      </c>
      <c r="W20" s="227">
        <v>71.741229481815267</v>
      </c>
      <c r="X20" s="227">
        <v>71.158430001589068</v>
      </c>
      <c r="Y20" s="227">
        <v>72.39408204438466</v>
      </c>
      <c r="Z20" s="227">
        <v>66.727242689575419</v>
      </c>
      <c r="AA20" s="352" t="s">
        <v>315</v>
      </c>
      <c r="AC20" s="214"/>
      <c r="AD20" s="215"/>
    </row>
    <row r="21" spans="1:44">
      <c r="A21" s="224" t="s">
        <v>60</v>
      </c>
      <c r="B21" s="219" t="s">
        <v>37</v>
      </c>
      <c r="C21" s="219" t="s">
        <v>37</v>
      </c>
      <c r="D21" s="219" t="s">
        <v>37</v>
      </c>
      <c r="E21" s="219">
        <v>80.471498944405354</v>
      </c>
      <c r="F21" s="219">
        <v>76.837432175322391</v>
      </c>
      <c r="G21" s="219">
        <v>62.605609158626208</v>
      </c>
      <c r="H21" s="219">
        <v>60.005830053928001</v>
      </c>
      <c r="I21" s="219">
        <v>60.718352628582274</v>
      </c>
      <c r="J21" s="219">
        <v>64.775354306965525</v>
      </c>
      <c r="K21" s="219">
        <v>65.749340111447836</v>
      </c>
      <c r="L21" s="219">
        <v>67.317221154818483</v>
      </c>
      <c r="M21" s="219">
        <v>69.530518744765757</v>
      </c>
      <c r="N21" s="219">
        <v>71.102108652747489</v>
      </c>
      <c r="O21" s="219">
        <v>73.013305504826505</v>
      </c>
      <c r="P21" s="219">
        <v>71.294859359844807</v>
      </c>
      <c r="Q21" s="219">
        <v>71.676216373701067</v>
      </c>
      <c r="R21" s="219">
        <v>72.493858085649592</v>
      </c>
      <c r="S21" s="220">
        <v>76.388329979879273</v>
      </c>
      <c r="T21" s="220">
        <v>74.016680649459616</v>
      </c>
      <c r="U21" s="220">
        <v>73.997300944669362</v>
      </c>
      <c r="V21" s="220">
        <v>73.708424466400174</v>
      </c>
      <c r="W21" s="220">
        <v>70.267805322941712</v>
      </c>
      <c r="X21" s="220">
        <v>72.250866368016233</v>
      </c>
      <c r="Y21" s="220">
        <v>72.602739726027394</v>
      </c>
      <c r="Z21" s="220">
        <v>69.360546457081711</v>
      </c>
      <c r="AA21" s="220" t="s">
        <v>257</v>
      </c>
      <c r="AC21" s="214"/>
      <c r="AD21" s="215"/>
    </row>
    <row r="22" spans="1:44" s="223" customFormat="1">
      <c r="A22" s="225" t="s">
        <v>61</v>
      </c>
      <c r="B22" s="226" t="s">
        <v>37</v>
      </c>
      <c r="C22" s="226" t="s">
        <v>37</v>
      </c>
      <c r="D22" s="226" t="s">
        <v>37</v>
      </c>
      <c r="E22" s="226">
        <v>80.67659752192678</v>
      </c>
      <c r="F22" s="226">
        <v>69.413976809777495</v>
      </c>
      <c r="G22" s="226">
        <v>65.465907002389272</v>
      </c>
      <c r="H22" s="226">
        <v>63.290583274771606</v>
      </c>
      <c r="I22" s="226">
        <v>65.399338785453281</v>
      </c>
      <c r="J22" s="226">
        <v>66.102280580511405</v>
      </c>
      <c r="K22" s="226">
        <v>68.225419664268586</v>
      </c>
      <c r="L22" s="226">
        <v>65.601304525071342</v>
      </c>
      <c r="M22" s="226">
        <v>64.851485148514854</v>
      </c>
      <c r="N22" s="226">
        <v>70.967464279566201</v>
      </c>
      <c r="O22" s="226">
        <v>73.606757227446877</v>
      </c>
      <c r="P22" s="226">
        <v>72.315718613261524</v>
      </c>
      <c r="Q22" s="226">
        <v>71.127174918046563</v>
      </c>
      <c r="R22" s="226">
        <v>70.649350649350652</v>
      </c>
      <c r="S22" s="226">
        <v>72.930088919652832</v>
      </c>
      <c r="T22" s="226">
        <v>73.589261285909714</v>
      </c>
      <c r="U22" s="227">
        <v>72.329756293250426</v>
      </c>
      <c r="V22" s="227">
        <v>70.094104622197619</v>
      </c>
      <c r="W22" s="227">
        <v>72.253140403879783</v>
      </c>
      <c r="X22" s="227">
        <v>76.976906927921632</v>
      </c>
      <c r="Y22" s="227">
        <v>74.187592319054659</v>
      </c>
      <c r="Z22" s="227">
        <v>72.464279414358785</v>
      </c>
      <c r="AA22" s="227" t="s">
        <v>256</v>
      </c>
      <c r="AC22" s="214"/>
      <c r="AD22" s="215"/>
    </row>
    <row r="23" spans="1:44">
      <c r="A23" s="224" t="s">
        <v>63</v>
      </c>
      <c r="B23" s="219">
        <v>88.5</v>
      </c>
      <c r="C23" s="219" t="s">
        <v>97</v>
      </c>
      <c r="D23" s="219">
        <v>76.590073529411768</v>
      </c>
      <c r="E23" s="219">
        <v>78.781107160995433</v>
      </c>
      <c r="F23" s="219">
        <v>76.640283274317852</v>
      </c>
      <c r="G23" s="219">
        <v>55.020790020790024</v>
      </c>
      <c r="H23" s="219">
        <v>70.027653690704099</v>
      </c>
      <c r="I23" s="219">
        <v>70.419970002142705</v>
      </c>
      <c r="J23" s="219">
        <v>72.221596667041993</v>
      </c>
      <c r="K23" s="219">
        <v>72.41977450130095</v>
      </c>
      <c r="L23" s="219">
        <v>72.468654514803504</v>
      </c>
      <c r="M23" s="219">
        <v>72.70253929866989</v>
      </c>
      <c r="N23" s="219">
        <v>74.043423230454678</v>
      </c>
      <c r="O23" s="219">
        <v>74.941291585127203</v>
      </c>
      <c r="P23" s="219">
        <v>69.122774821068091</v>
      </c>
      <c r="Q23" s="219">
        <v>73.034513670999559</v>
      </c>
      <c r="R23" s="220">
        <v>69.728719948018195</v>
      </c>
      <c r="S23" s="220">
        <v>70.182041631461715</v>
      </c>
      <c r="T23" s="219">
        <v>71.619490952774228</v>
      </c>
      <c r="U23" s="220">
        <v>73.558031307290932</v>
      </c>
      <c r="V23" s="220">
        <v>70.308158625915638</v>
      </c>
      <c r="W23" s="220">
        <v>68.033434250361992</v>
      </c>
      <c r="X23" s="220">
        <v>66.768896556130599</v>
      </c>
      <c r="Y23" s="220">
        <v>67.427790788446529</v>
      </c>
      <c r="Z23" s="220">
        <v>71.053380782918154</v>
      </c>
      <c r="AA23" s="220" t="s">
        <v>249</v>
      </c>
      <c r="AC23" s="214"/>
      <c r="AD23" s="215"/>
    </row>
    <row r="24" spans="1:44" s="223" customFormat="1">
      <c r="A24" s="225" t="s">
        <v>64</v>
      </c>
      <c r="B24" s="226" t="s">
        <v>37</v>
      </c>
      <c r="C24" s="226" t="s">
        <v>37</v>
      </c>
      <c r="D24" s="226" t="s">
        <v>37</v>
      </c>
      <c r="E24" s="226">
        <v>77.954995054401593</v>
      </c>
      <c r="F24" s="226">
        <v>72.049625756177576</v>
      </c>
      <c r="G24" s="226">
        <v>66.140875713897202</v>
      </c>
      <c r="H24" s="226">
        <v>64.385161232372226</v>
      </c>
      <c r="I24" s="226">
        <v>65.711969737908674</v>
      </c>
      <c r="J24" s="226">
        <v>66.054502369668242</v>
      </c>
      <c r="K24" s="226">
        <v>67.126797817821128</v>
      </c>
      <c r="L24" s="226">
        <v>69.136392606755891</v>
      </c>
      <c r="M24" s="226">
        <v>69.088669950738918</v>
      </c>
      <c r="N24" s="226">
        <v>69.650337693425669</v>
      </c>
      <c r="O24" s="226">
        <v>73.627899379287811</v>
      </c>
      <c r="P24" s="226">
        <v>72.02863210886494</v>
      </c>
      <c r="Q24" s="226">
        <v>72.38543828836022</v>
      </c>
      <c r="R24" s="226">
        <v>69.977409051959185</v>
      </c>
      <c r="S24" s="227">
        <v>70.806169502305622</v>
      </c>
      <c r="T24" s="227">
        <v>71.860335639863209</v>
      </c>
      <c r="U24" s="227">
        <v>70.909570724841657</v>
      </c>
      <c r="V24" s="227">
        <v>69.022034082275042</v>
      </c>
      <c r="W24" s="227">
        <v>67.122736418511067</v>
      </c>
      <c r="X24" s="227">
        <v>66.688900747065105</v>
      </c>
      <c r="Y24" s="227">
        <v>67.307692307692307</v>
      </c>
      <c r="Z24" s="227">
        <v>64.195690472963818</v>
      </c>
      <c r="AA24" s="227" t="s">
        <v>113</v>
      </c>
      <c r="AC24" s="214"/>
      <c r="AD24" s="215"/>
    </row>
    <row r="25" spans="1:44">
      <c r="A25" s="222"/>
      <c r="B25" s="800" t="s">
        <v>141</v>
      </c>
      <c r="C25" s="800"/>
      <c r="D25" s="800"/>
      <c r="E25" s="800"/>
      <c r="F25" s="800"/>
      <c r="G25" s="800"/>
      <c r="H25" s="800"/>
      <c r="I25" s="800"/>
      <c r="J25" s="800"/>
      <c r="K25" s="800"/>
      <c r="L25" s="800"/>
      <c r="M25" s="800"/>
      <c r="N25" s="800"/>
      <c r="O25" s="800"/>
      <c r="P25" s="800"/>
      <c r="Q25" s="800"/>
      <c r="R25" s="800"/>
      <c r="S25" s="800"/>
      <c r="T25" s="800"/>
      <c r="U25" s="800"/>
      <c r="V25" s="800"/>
      <c r="W25" s="800"/>
      <c r="X25" s="800"/>
      <c r="Y25" s="800"/>
      <c r="Z25" s="800"/>
      <c r="AA25" s="800"/>
      <c r="AC25" s="214"/>
      <c r="AD25" s="215"/>
      <c r="AE25" s="215"/>
      <c r="AF25" s="215"/>
      <c r="AG25" s="215"/>
      <c r="AH25" s="215"/>
      <c r="AI25" s="215"/>
      <c r="AJ25" s="215"/>
      <c r="AK25" s="215"/>
      <c r="AL25" s="215"/>
      <c r="AM25" s="215"/>
      <c r="AN25" s="215"/>
      <c r="AO25" s="215"/>
      <c r="AP25" s="215"/>
      <c r="AQ25" s="215"/>
      <c r="AR25" s="215"/>
    </row>
    <row r="26" spans="1:44">
      <c r="A26" s="230" t="s">
        <v>98</v>
      </c>
      <c r="B26" s="219">
        <v>94.3</v>
      </c>
      <c r="C26" s="219">
        <v>89.8</v>
      </c>
      <c r="D26" s="219">
        <v>82.814872045109524</v>
      </c>
      <c r="E26" s="219">
        <v>83.667404534161918</v>
      </c>
      <c r="F26" s="219">
        <v>81.963086672930913</v>
      </c>
      <c r="G26" s="219">
        <v>76.935792240898593</v>
      </c>
      <c r="H26" s="219">
        <v>76.894493418191871</v>
      </c>
      <c r="I26" s="219">
        <v>73.826612278618271</v>
      </c>
      <c r="J26" s="219">
        <v>73.443316141845798</v>
      </c>
      <c r="K26" s="219">
        <v>77.278799258988542</v>
      </c>
      <c r="L26" s="219">
        <v>77.979920825008378</v>
      </c>
      <c r="M26" s="219">
        <v>77.023340972499</v>
      </c>
      <c r="N26" s="219">
        <v>77.480904774543632</v>
      </c>
      <c r="O26" s="219">
        <v>77.81072880288545</v>
      </c>
      <c r="P26" s="219">
        <v>76.072122628119743</v>
      </c>
      <c r="Q26" s="219">
        <v>75.688644225090698</v>
      </c>
      <c r="R26" s="219">
        <v>76.106933576348752</v>
      </c>
      <c r="S26" s="220">
        <v>78.753806743303343</v>
      </c>
      <c r="T26" s="220">
        <v>80.190352185552086</v>
      </c>
      <c r="U26" s="220">
        <v>80.954776731470233</v>
      </c>
      <c r="V26" s="220">
        <v>80.225696528669189</v>
      </c>
      <c r="W26" s="220">
        <v>80.08953119198307</v>
      </c>
      <c r="X26" s="220">
        <v>78.931435595955875</v>
      </c>
      <c r="Y26" s="220">
        <v>81.857761023653396</v>
      </c>
      <c r="Z26" s="220">
        <v>77.151659227634383</v>
      </c>
      <c r="AA26" s="220" t="s">
        <v>240</v>
      </c>
      <c r="AC26" s="214"/>
      <c r="AD26" s="215"/>
    </row>
    <row r="27" spans="1:44" s="223" customFormat="1">
      <c r="A27" s="231" t="s">
        <v>70</v>
      </c>
      <c r="B27" s="226">
        <v>78.438861906993907</v>
      </c>
      <c r="C27" s="226">
        <v>66</v>
      </c>
      <c r="D27" s="226">
        <v>70.182707275271625</v>
      </c>
      <c r="E27" s="226">
        <v>67.434270554050443</v>
      </c>
      <c r="F27" s="226">
        <v>68.585934225983962</v>
      </c>
      <c r="G27" s="226">
        <v>65.633591283983307</v>
      </c>
      <c r="H27" s="226">
        <v>63.279917338697359</v>
      </c>
      <c r="I27" s="226">
        <v>62.752382874167623</v>
      </c>
      <c r="J27" s="226">
        <v>62.732029078099906</v>
      </c>
      <c r="K27" s="226">
        <v>64.783227900506731</v>
      </c>
      <c r="L27" s="226">
        <v>65.280587196918077</v>
      </c>
      <c r="M27" s="226">
        <v>65.143238351460269</v>
      </c>
      <c r="N27" s="226">
        <v>66.649127651039578</v>
      </c>
      <c r="O27" s="226">
        <v>67.33187224760259</v>
      </c>
      <c r="P27" s="226">
        <v>65.957843685879496</v>
      </c>
      <c r="Q27" s="226">
        <v>66.17697545345311</v>
      </c>
      <c r="R27" s="226">
        <v>65.992030633111753</v>
      </c>
      <c r="S27" s="227">
        <v>68.591415493565947</v>
      </c>
      <c r="T27" s="227">
        <v>69.59900449500978</v>
      </c>
      <c r="U27" s="227">
        <v>70.805497032423446</v>
      </c>
      <c r="V27" s="227">
        <v>70.530208599896</v>
      </c>
      <c r="W27" s="227">
        <v>71.374210035957631</v>
      </c>
      <c r="X27" s="227">
        <v>70.550966182654079</v>
      </c>
      <c r="Y27" s="227">
        <v>72.859214520768418</v>
      </c>
      <c r="Z27" s="227">
        <v>68.452222488925742</v>
      </c>
      <c r="AA27" s="227" t="s">
        <v>101</v>
      </c>
      <c r="AC27" s="214"/>
      <c r="AD27" s="215"/>
    </row>
    <row r="28" spans="1:44">
      <c r="A28" s="222"/>
      <c r="B28" s="800" t="s">
        <v>142</v>
      </c>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C28" s="214"/>
      <c r="AD28" s="215"/>
    </row>
    <row r="29" spans="1:44">
      <c r="A29" s="230" t="s">
        <v>88</v>
      </c>
      <c r="B29" s="219">
        <v>91.920695403667537</v>
      </c>
      <c r="C29" s="219">
        <v>84.7</v>
      </c>
      <c r="D29" s="219">
        <v>85.059404057692504</v>
      </c>
      <c r="E29" s="219">
        <v>83.256189024532361</v>
      </c>
      <c r="F29" s="219">
        <v>82.553521979723826</v>
      </c>
      <c r="G29" s="219">
        <v>77.437069769223882</v>
      </c>
      <c r="H29" s="219">
        <v>75.659985207406208</v>
      </c>
      <c r="I29" s="219">
        <v>75.430402411063668</v>
      </c>
      <c r="J29" s="219">
        <v>76.378126352405147</v>
      </c>
      <c r="K29" s="219">
        <v>79.676065919287794</v>
      </c>
      <c r="L29" s="219">
        <v>79.715071852964343</v>
      </c>
      <c r="M29" s="219">
        <v>81.173527741893011</v>
      </c>
      <c r="N29" s="219">
        <v>82.496289161192522</v>
      </c>
      <c r="O29" s="219">
        <v>82.880080241665326</v>
      </c>
      <c r="P29" s="219">
        <v>81.799862623288007</v>
      </c>
      <c r="Q29" s="219">
        <v>82.363612180505569</v>
      </c>
      <c r="R29" s="219">
        <v>82.665279412588973</v>
      </c>
      <c r="S29" s="220">
        <v>85.496541599989413</v>
      </c>
      <c r="T29" s="220">
        <v>86.303585177358201</v>
      </c>
      <c r="U29" s="220">
        <v>87.1586626757923</v>
      </c>
      <c r="V29" s="220">
        <v>87.560044652033525</v>
      </c>
      <c r="W29" s="220">
        <v>87.600833585388386</v>
      </c>
      <c r="X29" s="220">
        <v>86.135195080149202</v>
      </c>
      <c r="Y29" s="220">
        <v>82.345916753628174</v>
      </c>
      <c r="Z29" s="220">
        <v>77.836623913147903</v>
      </c>
      <c r="AA29" s="220" t="s">
        <v>241</v>
      </c>
      <c r="AC29" s="214"/>
      <c r="AD29" s="215"/>
    </row>
    <row r="30" spans="1:44" s="223" customFormat="1" ht="13.5">
      <c r="A30" s="231" t="s">
        <v>325</v>
      </c>
      <c r="B30" s="226">
        <v>71.719822749662427</v>
      </c>
      <c r="C30" s="226">
        <v>57.7</v>
      </c>
      <c r="D30" s="226">
        <v>55.386216836598514</v>
      </c>
      <c r="E30" s="226">
        <v>54.267325685891002</v>
      </c>
      <c r="F30" s="226">
        <v>54.315295747997915</v>
      </c>
      <c r="G30" s="226">
        <v>50.94759088226818</v>
      </c>
      <c r="H30" s="226">
        <v>50.60140737508182</v>
      </c>
      <c r="I30" s="226">
        <v>44.286124751854558</v>
      </c>
      <c r="J30" s="226">
        <v>43.053363175874658</v>
      </c>
      <c r="K30" s="226">
        <v>43.691919250955593</v>
      </c>
      <c r="L30" s="226">
        <v>46.664811929668367</v>
      </c>
      <c r="M30" s="226">
        <v>45.333745056827802</v>
      </c>
      <c r="N30" s="226">
        <v>46.518958090695655</v>
      </c>
      <c r="O30" s="226">
        <v>48.547229324266148</v>
      </c>
      <c r="P30" s="226">
        <v>47.142961336175112</v>
      </c>
      <c r="Q30" s="226">
        <v>46.153368036671587</v>
      </c>
      <c r="R30" s="226">
        <v>44.589817216252932</v>
      </c>
      <c r="S30" s="227">
        <v>45.406858019115006</v>
      </c>
      <c r="T30" s="227">
        <v>46.774610021720306</v>
      </c>
      <c r="U30" s="227">
        <v>48.474951193984431</v>
      </c>
      <c r="V30" s="227">
        <v>47.496021257352787</v>
      </c>
      <c r="W30" s="227">
        <v>45.732393693589216</v>
      </c>
      <c r="X30" s="227">
        <v>45.892977098179351</v>
      </c>
      <c r="Y30" s="227">
        <v>58.663789825868747</v>
      </c>
      <c r="Z30" s="227">
        <v>55.411369797324404</v>
      </c>
      <c r="AA30" s="227" t="s">
        <v>242</v>
      </c>
      <c r="AC30" s="214"/>
      <c r="AD30" s="215"/>
    </row>
    <row r="31" spans="1:44">
      <c r="A31" s="222"/>
      <c r="B31" s="800" t="s">
        <v>143</v>
      </c>
      <c r="C31" s="800"/>
      <c r="D31" s="800"/>
      <c r="E31" s="800"/>
      <c r="F31" s="800"/>
      <c r="G31" s="800"/>
      <c r="H31" s="800"/>
      <c r="I31" s="800"/>
      <c r="J31" s="800"/>
      <c r="K31" s="800"/>
      <c r="L31" s="800"/>
      <c r="M31" s="800"/>
      <c r="N31" s="800"/>
      <c r="O31" s="800"/>
      <c r="P31" s="800"/>
      <c r="Q31" s="800"/>
      <c r="R31" s="800"/>
      <c r="S31" s="800"/>
      <c r="T31" s="800"/>
      <c r="U31" s="800"/>
      <c r="V31" s="800"/>
      <c r="W31" s="800"/>
      <c r="X31" s="800"/>
      <c r="Y31" s="800"/>
      <c r="Z31" s="800"/>
      <c r="AA31" s="800"/>
      <c r="AB31" s="223"/>
      <c r="AC31" s="223"/>
      <c r="AD31" s="223"/>
      <c r="AE31" s="223"/>
    </row>
    <row r="32" spans="1:44" ht="24">
      <c r="A32" s="232" t="s">
        <v>8</v>
      </c>
      <c r="B32" s="233">
        <v>97.4</v>
      </c>
      <c r="C32" s="233">
        <v>73.5</v>
      </c>
      <c r="D32" s="233">
        <v>89.693121483477299</v>
      </c>
      <c r="E32" s="233">
        <v>91.133800077790738</v>
      </c>
      <c r="F32" s="233">
        <v>88.642370220111374</v>
      </c>
      <c r="G32" s="233">
        <v>82.427761521580095</v>
      </c>
      <c r="H32" s="233">
        <v>82.317883172369221</v>
      </c>
      <c r="I32" s="233">
        <v>81.069897253942131</v>
      </c>
      <c r="J32" s="233">
        <v>81.083371997573067</v>
      </c>
      <c r="K32" s="233">
        <v>85.636752657122486</v>
      </c>
      <c r="L32" s="233">
        <v>85.046130411452111</v>
      </c>
      <c r="M32" s="233">
        <v>86.133460403570183</v>
      </c>
      <c r="N32" s="233">
        <v>87.593249412584541</v>
      </c>
      <c r="O32" s="233">
        <v>87.195915067144767</v>
      </c>
      <c r="P32" s="233">
        <v>86.291673467284028</v>
      </c>
      <c r="Q32" s="233">
        <v>87.069643006437587</v>
      </c>
      <c r="R32" s="233">
        <v>87.37685404169342</v>
      </c>
      <c r="S32" s="233">
        <v>89.865838620054376</v>
      </c>
      <c r="T32" s="233">
        <v>90.647845082404515</v>
      </c>
      <c r="U32" s="234">
        <v>91.229785154174721</v>
      </c>
      <c r="V32" s="234">
        <v>91.730761118688392</v>
      </c>
      <c r="W32" s="234">
        <v>91.617319364250804</v>
      </c>
      <c r="X32" s="234">
        <v>90.013753806857252</v>
      </c>
      <c r="Y32" s="234">
        <v>85.998137956230195</v>
      </c>
      <c r="Z32" s="234">
        <v>81.246043469086302</v>
      </c>
      <c r="AA32" s="234" t="s">
        <v>316</v>
      </c>
      <c r="AB32" s="378"/>
      <c r="AC32" s="378"/>
      <c r="AD32" s="378"/>
      <c r="AE32" s="223"/>
    </row>
    <row r="33" spans="1:31" s="223" customFormat="1" ht="25.5">
      <c r="A33" s="235" t="s">
        <v>324</v>
      </c>
      <c r="B33" s="236">
        <v>85.9</v>
      </c>
      <c r="C33" s="236">
        <v>75.8</v>
      </c>
      <c r="D33" s="236">
        <v>67.914163090128753</v>
      </c>
      <c r="E33" s="236">
        <v>66.559721943720334</v>
      </c>
      <c r="F33" s="236">
        <v>66.131940270907492</v>
      </c>
      <c r="G33" s="236">
        <v>62.384921019478632</v>
      </c>
      <c r="H33" s="236">
        <v>61.927173643794895</v>
      </c>
      <c r="I33" s="236">
        <v>53.933018981985249</v>
      </c>
      <c r="J33" s="236">
        <v>53.986684541798269</v>
      </c>
      <c r="K33" s="236">
        <v>55.303238199780459</v>
      </c>
      <c r="L33" s="236">
        <v>60.083296799649275</v>
      </c>
      <c r="M33" s="236">
        <v>57.700680272108841</v>
      </c>
      <c r="N33" s="236">
        <v>57.834901239282118</v>
      </c>
      <c r="O33" s="236">
        <v>60.27165522451795</v>
      </c>
      <c r="P33" s="236">
        <v>58.256585351243693</v>
      </c>
      <c r="Q33" s="236">
        <v>56.252320169051082</v>
      </c>
      <c r="R33" s="236">
        <v>55.167546961165193</v>
      </c>
      <c r="S33" s="236">
        <v>56.752026122641098</v>
      </c>
      <c r="T33" s="236">
        <v>58.580516365478296</v>
      </c>
      <c r="U33" s="294">
        <v>60.088899118201297</v>
      </c>
      <c r="V33" s="237">
        <v>58.211364614722342</v>
      </c>
      <c r="W33" s="237">
        <v>55.843550537940679</v>
      </c>
      <c r="X33" s="237">
        <v>55.275367637421688</v>
      </c>
      <c r="Y33" s="237">
        <v>69.379129075797394</v>
      </c>
      <c r="Z33" s="237">
        <v>65.753047437215457</v>
      </c>
      <c r="AA33" s="237" t="s">
        <v>317</v>
      </c>
      <c r="AB33" s="378"/>
      <c r="AC33" s="378"/>
      <c r="AD33" s="378"/>
    </row>
    <row r="34" spans="1:31" ht="24">
      <c r="A34" s="232" t="s">
        <v>4</v>
      </c>
      <c r="B34" s="233">
        <v>85.8</v>
      </c>
      <c r="C34" s="233">
        <v>75.305321089571166</v>
      </c>
      <c r="D34" s="233">
        <v>80.327918596888708</v>
      </c>
      <c r="E34" s="233">
        <v>76.002972433366452</v>
      </c>
      <c r="F34" s="233">
        <v>77.065937736213897</v>
      </c>
      <c r="G34" s="233">
        <v>73.089698350366007</v>
      </c>
      <c r="H34" s="233">
        <v>69.980321743325092</v>
      </c>
      <c r="I34" s="233">
        <v>70.624470104516021</v>
      </c>
      <c r="J34" s="233">
        <v>72.408887684595584</v>
      </c>
      <c r="K34" s="233">
        <v>74.757602072672725</v>
      </c>
      <c r="L34" s="233">
        <v>75.381498132083834</v>
      </c>
      <c r="M34" s="233">
        <v>77.13236172500298</v>
      </c>
      <c r="N34" s="233">
        <v>78.461037904668942</v>
      </c>
      <c r="O34" s="233">
        <v>79.408250556753515</v>
      </c>
      <c r="P34" s="233">
        <v>78.245115501230472</v>
      </c>
      <c r="Q34" s="233">
        <v>78.637158064772393</v>
      </c>
      <c r="R34" s="233">
        <v>78.851687985699982</v>
      </c>
      <c r="S34" s="233">
        <v>81.992159105804404</v>
      </c>
      <c r="T34" s="233">
        <v>82.794346314446955</v>
      </c>
      <c r="U34" s="234">
        <v>83.847027030141689</v>
      </c>
      <c r="V34" s="234">
        <v>84.150357789464607</v>
      </c>
      <c r="W34" s="234">
        <v>84.304026435323891</v>
      </c>
      <c r="X34" s="234">
        <v>82.882813304500047</v>
      </c>
      <c r="Y34" s="234">
        <v>79.27919012795266</v>
      </c>
      <c r="Z34" s="234">
        <v>74.986771320222246</v>
      </c>
      <c r="AA34" s="234" t="s">
        <v>318</v>
      </c>
      <c r="AB34" s="378"/>
      <c r="AC34" s="378"/>
      <c r="AD34" s="378"/>
      <c r="AE34" s="223"/>
    </row>
    <row r="35" spans="1:31" s="223" customFormat="1" ht="25.5">
      <c r="A35" s="235" t="s">
        <v>323</v>
      </c>
      <c r="B35" s="236">
        <v>49.6</v>
      </c>
      <c r="C35" s="236">
        <v>32</v>
      </c>
      <c r="D35" s="236">
        <v>34.780460256953269</v>
      </c>
      <c r="E35" s="236">
        <v>36.34562286828001</v>
      </c>
      <c r="F35" s="236">
        <v>38.231870379109644</v>
      </c>
      <c r="G35" s="236">
        <v>36.00481119235274</v>
      </c>
      <c r="H35" s="236">
        <v>36.72856362643364</v>
      </c>
      <c r="I35" s="236">
        <v>32.956578536336011</v>
      </c>
      <c r="J35" s="236">
        <v>31.28348132384237</v>
      </c>
      <c r="K35" s="236">
        <v>31.551134597451043</v>
      </c>
      <c r="L35" s="236">
        <v>32.827757685352623</v>
      </c>
      <c r="M35" s="236">
        <v>32.332808892339756</v>
      </c>
      <c r="N35" s="236">
        <v>33.627303646286485</v>
      </c>
      <c r="O35" s="236">
        <v>35.060739453250456</v>
      </c>
      <c r="P35" s="236">
        <v>34.035676439420698</v>
      </c>
      <c r="Q35" s="236">
        <v>34.098036542132533</v>
      </c>
      <c r="R35" s="236">
        <v>32.637895602137277</v>
      </c>
      <c r="S35" s="236">
        <v>33.306140378400428</v>
      </c>
      <c r="T35" s="236">
        <v>34.498303666868054</v>
      </c>
      <c r="U35" s="294">
        <v>36.092024539877301</v>
      </c>
      <c r="V35" s="237">
        <v>35.833199115627338</v>
      </c>
      <c r="W35" s="237">
        <v>34.469729745320301</v>
      </c>
      <c r="X35" s="237">
        <v>35.38127193433283</v>
      </c>
      <c r="Y35" s="237">
        <v>46.325153374233132</v>
      </c>
      <c r="Z35" s="237">
        <v>43.604200289241476</v>
      </c>
      <c r="AA35" s="237" t="s">
        <v>319</v>
      </c>
      <c r="AB35" s="378"/>
      <c r="AC35" s="378"/>
      <c r="AD35" s="378"/>
    </row>
    <row r="36" spans="1:31" ht="13.5">
      <c r="A36" s="222"/>
      <c r="B36" s="800" t="s">
        <v>322</v>
      </c>
      <c r="C36" s="800"/>
      <c r="D36" s="800"/>
      <c r="E36" s="800"/>
      <c r="F36" s="800"/>
      <c r="G36" s="800"/>
      <c r="H36" s="800"/>
      <c r="I36" s="800"/>
      <c r="J36" s="800"/>
      <c r="K36" s="800"/>
      <c r="L36" s="800"/>
      <c r="M36" s="800"/>
      <c r="N36" s="800"/>
      <c r="O36" s="800"/>
      <c r="P36" s="800"/>
      <c r="Q36" s="800"/>
      <c r="R36" s="800"/>
      <c r="S36" s="800"/>
      <c r="T36" s="800"/>
      <c r="U36" s="800"/>
      <c r="V36" s="800"/>
      <c r="W36" s="800"/>
      <c r="X36" s="800"/>
      <c r="Y36" s="800"/>
      <c r="Z36" s="800"/>
      <c r="AA36" s="800"/>
      <c r="AB36" s="223"/>
      <c r="AC36" s="223"/>
      <c r="AD36" s="223"/>
      <c r="AE36" s="223"/>
    </row>
    <row r="37" spans="1:31" ht="13.5" customHeight="1">
      <c r="A37" s="387" t="s">
        <v>166</v>
      </c>
      <c r="B37" s="349" t="s">
        <v>93</v>
      </c>
      <c r="C37" s="349" t="s">
        <v>93</v>
      </c>
      <c r="D37" s="349" t="s">
        <v>93</v>
      </c>
      <c r="E37" s="349" t="s">
        <v>93</v>
      </c>
      <c r="F37" s="349" t="s">
        <v>93</v>
      </c>
      <c r="G37" s="349" t="s">
        <v>93</v>
      </c>
      <c r="H37" s="349" t="s">
        <v>93</v>
      </c>
      <c r="I37" s="349" t="s">
        <v>93</v>
      </c>
      <c r="J37" s="349" t="s">
        <v>93</v>
      </c>
      <c r="K37" s="349" t="s">
        <v>93</v>
      </c>
      <c r="L37" s="349" t="s">
        <v>93</v>
      </c>
      <c r="M37" s="349" t="s">
        <v>93</v>
      </c>
      <c r="N37" s="349" t="s">
        <v>93</v>
      </c>
      <c r="O37" s="349" t="s">
        <v>93</v>
      </c>
      <c r="P37" s="388" t="s">
        <v>82</v>
      </c>
      <c r="Q37" s="388" t="s">
        <v>83</v>
      </c>
      <c r="R37" s="389" t="s">
        <v>132</v>
      </c>
      <c r="S37" s="349" t="s">
        <v>93</v>
      </c>
      <c r="T37" s="389" t="s">
        <v>113</v>
      </c>
      <c r="U37" s="349" t="s">
        <v>93</v>
      </c>
      <c r="V37" s="389" t="s">
        <v>101</v>
      </c>
      <c r="W37" s="349" t="s">
        <v>93</v>
      </c>
      <c r="X37" s="349" t="s">
        <v>243</v>
      </c>
      <c r="Y37" s="349" t="s">
        <v>93</v>
      </c>
      <c r="Z37" s="349" t="s">
        <v>93</v>
      </c>
      <c r="AA37" s="220" t="s">
        <v>243</v>
      </c>
      <c r="AB37" s="223"/>
      <c r="AC37" s="223"/>
      <c r="AD37" s="223"/>
      <c r="AE37" s="223"/>
    </row>
    <row r="38" spans="1:31" s="223" customFormat="1" ht="13.5" customHeight="1">
      <c r="A38" s="390" t="s">
        <v>167</v>
      </c>
      <c r="B38" s="352" t="s">
        <v>93</v>
      </c>
      <c r="C38" s="352" t="s">
        <v>93</v>
      </c>
      <c r="D38" s="352" t="s">
        <v>93</v>
      </c>
      <c r="E38" s="352" t="s">
        <v>93</v>
      </c>
      <c r="F38" s="352" t="s">
        <v>93</v>
      </c>
      <c r="G38" s="352" t="s">
        <v>93</v>
      </c>
      <c r="H38" s="352" t="s">
        <v>93</v>
      </c>
      <c r="I38" s="352" t="s">
        <v>93</v>
      </c>
      <c r="J38" s="352" t="s">
        <v>93</v>
      </c>
      <c r="K38" s="352" t="s">
        <v>93</v>
      </c>
      <c r="L38" s="352" t="s">
        <v>93</v>
      </c>
      <c r="M38" s="352" t="s">
        <v>93</v>
      </c>
      <c r="N38" s="352" t="s">
        <v>93</v>
      </c>
      <c r="O38" s="352" t="s">
        <v>93</v>
      </c>
      <c r="P38" s="391" t="s">
        <v>62</v>
      </c>
      <c r="Q38" s="391" t="s">
        <v>84</v>
      </c>
      <c r="R38" s="392" t="s">
        <v>128</v>
      </c>
      <c r="S38" s="352" t="s">
        <v>93</v>
      </c>
      <c r="T38" s="392" t="s">
        <v>11</v>
      </c>
      <c r="U38" s="352" t="s">
        <v>93</v>
      </c>
      <c r="V38" s="392" t="s">
        <v>102</v>
      </c>
      <c r="W38" s="352" t="s">
        <v>93</v>
      </c>
      <c r="X38" s="352" t="s">
        <v>318</v>
      </c>
      <c r="Y38" s="352" t="s">
        <v>93</v>
      </c>
      <c r="Z38" s="352" t="s">
        <v>93</v>
      </c>
      <c r="AA38" s="227" t="s">
        <v>244</v>
      </c>
    </row>
    <row r="39" spans="1:31" ht="12.75" customHeight="1">
      <c r="A39" s="505" t="s">
        <v>321</v>
      </c>
      <c r="B39" s="349" t="s">
        <v>93</v>
      </c>
      <c r="C39" s="349" t="s">
        <v>93</v>
      </c>
      <c r="D39" s="349" t="s">
        <v>93</v>
      </c>
      <c r="E39" s="349" t="s">
        <v>93</v>
      </c>
      <c r="F39" s="349" t="s">
        <v>93</v>
      </c>
      <c r="G39" s="349" t="s">
        <v>93</v>
      </c>
      <c r="H39" s="349" t="s">
        <v>93</v>
      </c>
      <c r="I39" s="349" t="s">
        <v>93</v>
      </c>
      <c r="J39" s="349" t="s">
        <v>93</v>
      </c>
      <c r="K39" s="349" t="s">
        <v>93</v>
      </c>
      <c r="L39" s="349" t="s">
        <v>93</v>
      </c>
      <c r="M39" s="349" t="s">
        <v>93</v>
      </c>
      <c r="N39" s="349" t="s">
        <v>93</v>
      </c>
      <c r="O39" s="349" t="s">
        <v>93</v>
      </c>
      <c r="P39" s="349" t="s">
        <v>93</v>
      </c>
      <c r="Q39" s="349" t="s">
        <v>93</v>
      </c>
      <c r="R39" s="349" t="s">
        <v>93</v>
      </c>
      <c r="S39" s="349" t="s">
        <v>93</v>
      </c>
      <c r="T39" s="349" t="s">
        <v>93</v>
      </c>
      <c r="U39" s="349" t="s">
        <v>93</v>
      </c>
      <c r="V39" s="393" t="s">
        <v>114</v>
      </c>
      <c r="W39" s="349" t="s">
        <v>93</v>
      </c>
      <c r="X39" s="349" t="s">
        <v>318</v>
      </c>
      <c r="Y39" s="349" t="s">
        <v>93</v>
      </c>
      <c r="Z39" s="349" t="s">
        <v>93</v>
      </c>
      <c r="AA39" s="394" t="s">
        <v>84</v>
      </c>
    </row>
    <row r="40" spans="1:31" s="223" customFormat="1" ht="262.5" customHeight="1">
      <c r="A40" s="771" t="s">
        <v>402</v>
      </c>
      <c r="B40" s="799"/>
      <c r="C40" s="799"/>
      <c r="D40" s="799"/>
      <c r="E40" s="799"/>
      <c r="F40" s="799"/>
      <c r="G40" s="799"/>
      <c r="H40" s="799"/>
      <c r="I40" s="799"/>
      <c r="J40" s="799"/>
      <c r="K40" s="799"/>
      <c r="L40" s="799"/>
      <c r="M40" s="799"/>
      <c r="N40" s="799"/>
      <c r="O40" s="799"/>
      <c r="P40" s="799"/>
      <c r="Q40" s="799"/>
      <c r="R40" s="799"/>
      <c r="S40" s="799"/>
      <c r="T40" s="799"/>
      <c r="U40" s="799"/>
      <c r="V40" s="799"/>
      <c r="W40" s="799"/>
      <c r="X40" s="799"/>
      <c r="Y40" s="799"/>
      <c r="Z40" s="799"/>
      <c r="AA40" s="799"/>
    </row>
    <row r="42" spans="1:31" ht="12.75" customHeight="1">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row>
  </sheetData>
  <mergeCells count="11">
    <mergeCell ref="A40:AA40"/>
    <mergeCell ref="B8:AA8"/>
    <mergeCell ref="B25:AA25"/>
    <mergeCell ref="B28:AA28"/>
    <mergeCell ref="B31:AA31"/>
    <mergeCell ref="B36:AA36"/>
    <mergeCell ref="A2:AA2"/>
    <mergeCell ref="A3:A6"/>
    <mergeCell ref="B4:AA4"/>
    <mergeCell ref="B6:AA6"/>
    <mergeCell ref="B3:Z3"/>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tabColor theme="0" tint="-0.249977111117893"/>
    <pageSetUpPr fitToPage="1"/>
  </sheetPr>
  <dimension ref="A1:H18"/>
  <sheetViews>
    <sheetView showGridLines="0" zoomScaleNormal="100" workbookViewId="0">
      <selection sqref="A1:B1"/>
    </sheetView>
  </sheetViews>
  <sheetFormatPr baseColWidth="10" defaultColWidth="10.85546875" defaultRowHeight="12.75"/>
  <cols>
    <col min="1" max="1" width="43.140625" customWidth="1"/>
    <col min="2" max="2" width="10.140625" customWidth="1"/>
    <col min="3" max="3" width="9" customWidth="1"/>
    <col min="4" max="4" width="9.140625" customWidth="1"/>
    <col min="5" max="6" width="12.42578125" customWidth="1"/>
    <col min="7" max="7" width="16.28515625" customWidth="1"/>
    <col min="8" max="8" width="16.28515625" style="11" customWidth="1"/>
    <col min="9" max="16384" width="10.85546875" style="11"/>
  </cols>
  <sheetData>
    <row r="1" spans="1:8">
      <c r="A1" s="675" t="s">
        <v>486</v>
      </c>
      <c r="B1" s="654"/>
      <c r="C1" s="654"/>
      <c r="D1" s="654"/>
      <c r="E1" s="654"/>
      <c r="F1" s="654"/>
      <c r="G1" s="654"/>
    </row>
    <row r="2" spans="1:8" ht="25.5" customHeight="1">
      <c r="A2" s="802" t="s">
        <v>442</v>
      </c>
      <c r="B2" s="802"/>
      <c r="C2" s="802"/>
      <c r="D2" s="802"/>
      <c r="E2" s="802"/>
      <c r="F2" s="802"/>
      <c r="G2" s="802"/>
      <c r="H2" s="802"/>
    </row>
    <row r="3" spans="1:8" ht="36">
      <c r="A3" s="805" t="s">
        <v>345</v>
      </c>
      <c r="B3" s="1" t="s">
        <v>41</v>
      </c>
      <c r="C3" s="52" t="s">
        <v>346</v>
      </c>
      <c r="D3" s="59" t="s">
        <v>347</v>
      </c>
      <c r="E3" s="59" t="s">
        <v>351</v>
      </c>
      <c r="F3" s="1" t="s">
        <v>350</v>
      </c>
      <c r="G3" s="60" t="s">
        <v>348</v>
      </c>
      <c r="H3" s="245" t="s">
        <v>349</v>
      </c>
    </row>
    <row r="4" spans="1:8" ht="12.75" customHeight="1">
      <c r="A4" s="806"/>
      <c r="B4" s="803" t="s">
        <v>123</v>
      </c>
      <c r="C4" s="804"/>
      <c r="D4" s="804"/>
      <c r="E4" s="804"/>
      <c r="F4" s="804"/>
      <c r="G4" s="804"/>
      <c r="H4" s="804"/>
    </row>
    <row r="5" spans="1:8" ht="24">
      <c r="A5" s="17" t="s">
        <v>338</v>
      </c>
      <c r="B5" s="521">
        <v>91</v>
      </c>
      <c r="C5" s="521">
        <v>90</v>
      </c>
      <c r="D5" s="521">
        <v>93</v>
      </c>
      <c r="E5" s="521">
        <v>91</v>
      </c>
      <c r="F5" s="521">
        <v>92</v>
      </c>
      <c r="G5" s="522">
        <v>92</v>
      </c>
      <c r="H5" s="522">
        <v>90</v>
      </c>
    </row>
    <row r="6" spans="1:8">
      <c r="A6" s="61" t="s">
        <v>382</v>
      </c>
      <c r="B6" s="523">
        <v>84</v>
      </c>
      <c r="C6" s="523">
        <v>85</v>
      </c>
      <c r="D6" s="524">
        <v>84</v>
      </c>
      <c r="E6" s="524">
        <v>83</v>
      </c>
      <c r="F6" s="524">
        <v>86</v>
      </c>
      <c r="G6" s="525">
        <v>86</v>
      </c>
      <c r="H6" s="525">
        <v>82</v>
      </c>
    </row>
    <row r="7" spans="1:8">
      <c r="A7" s="17" t="s">
        <v>339</v>
      </c>
      <c r="B7" s="521">
        <v>81</v>
      </c>
      <c r="C7" s="521">
        <v>77</v>
      </c>
      <c r="D7" s="526">
        <v>84</v>
      </c>
      <c r="E7" s="526">
        <v>80</v>
      </c>
      <c r="F7" s="526">
        <v>81</v>
      </c>
      <c r="G7" s="522">
        <v>80</v>
      </c>
      <c r="H7" s="522">
        <v>84</v>
      </c>
    </row>
    <row r="8" spans="1:8">
      <c r="A8" s="61" t="s">
        <v>383</v>
      </c>
      <c r="B8" s="523">
        <v>77</v>
      </c>
      <c r="C8" s="523">
        <v>75</v>
      </c>
      <c r="D8" s="524">
        <v>78</v>
      </c>
      <c r="E8" s="524">
        <v>78</v>
      </c>
      <c r="F8" s="524">
        <v>76</v>
      </c>
      <c r="G8" s="525">
        <v>72</v>
      </c>
      <c r="H8" s="525">
        <v>87</v>
      </c>
    </row>
    <row r="9" spans="1:8">
      <c r="A9" s="17" t="s">
        <v>397</v>
      </c>
      <c r="B9" s="521">
        <v>74</v>
      </c>
      <c r="C9" s="521">
        <v>73</v>
      </c>
      <c r="D9" s="526">
        <v>76</v>
      </c>
      <c r="E9" s="526">
        <v>74</v>
      </c>
      <c r="F9" s="526">
        <v>75</v>
      </c>
      <c r="G9" s="522">
        <v>75</v>
      </c>
      <c r="H9" s="522">
        <v>76</v>
      </c>
    </row>
    <row r="10" spans="1:8" ht="24">
      <c r="A10" s="61" t="s">
        <v>340</v>
      </c>
      <c r="B10" s="523">
        <v>68</v>
      </c>
      <c r="C10" s="523">
        <v>66</v>
      </c>
      <c r="D10" s="524">
        <v>70</v>
      </c>
      <c r="E10" s="524">
        <v>70</v>
      </c>
      <c r="F10" s="524">
        <v>66</v>
      </c>
      <c r="G10" s="525">
        <v>67</v>
      </c>
      <c r="H10" s="525">
        <v>69</v>
      </c>
    </row>
    <row r="11" spans="1:8">
      <c r="A11" s="17" t="s">
        <v>384</v>
      </c>
      <c r="B11" s="521">
        <v>66</v>
      </c>
      <c r="C11" s="521">
        <v>63</v>
      </c>
      <c r="D11" s="526">
        <v>70</v>
      </c>
      <c r="E11" s="526">
        <v>67</v>
      </c>
      <c r="F11" s="526">
        <v>66</v>
      </c>
      <c r="G11" s="522">
        <v>69</v>
      </c>
      <c r="H11" s="522">
        <v>60</v>
      </c>
    </row>
    <row r="12" spans="1:8" ht="36">
      <c r="A12" s="61" t="s">
        <v>341</v>
      </c>
      <c r="B12" s="523">
        <v>59</v>
      </c>
      <c r="C12" s="523">
        <v>58</v>
      </c>
      <c r="D12" s="524">
        <v>60</v>
      </c>
      <c r="E12" s="524">
        <v>64</v>
      </c>
      <c r="F12" s="524">
        <v>55</v>
      </c>
      <c r="G12" s="525">
        <v>54</v>
      </c>
      <c r="H12" s="525">
        <v>75</v>
      </c>
    </row>
    <row r="13" spans="1:8">
      <c r="A13" s="17" t="s">
        <v>342</v>
      </c>
      <c r="B13" s="521">
        <v>46</v>
      </c>
      <c r="C13" s="521">
        <v>48</v>
      </c>
      <c r="D13" s="526">
        <v>44</v>
      </c>
      <c r="E13" s="526">
        <v>42</v>
      </c>
      <c r="F13" s="526">
        <v>49</v>
      </c>
      <c r="G13" s="522">
        <v>47</v>
      </c>
      <c r="H13" s="522">
        <v>41</v>
      </c>
    </row>
    <row r="14" spans="1:8">
      <c r="A14" s="61" t="s">
        <v>343</v>
      </c>
      <c r="B14" s="523">
        <v>41</v>
      </c>
      <c r="C14" s="523">
        <v>37</v>
      </c>
      <c r="D14" s="524">
        <v>43</v>
      </c>
      <c r="E14" s="524">
        <v>46</v>
      </c>
      <c r="F14" s="524">
        <v>36</v>
      </c>
      <c r="G14" s="525">
        <v>37</v>
      </c>
      <c r="H14" s="525">
        <v>53</v>
      </c>
    </row>
    <row r="15" spans="1:8" ht="24">
      <c r="A15" s="17" t="s">
        <v>344</v>
      </c>
      <c r="B15" s="521">
        <v>36</v>
      </c>
      <c r="C15" s="521">
        <v>34</v>
      </c>
      <c r="D15" s="526">
        <v>38</v>
      </c>
      <c r="E15" s="526">
        <v>40</v>
      </c>
      <c r="F15" s="526">
        <v>33</v>
      </c>
      <c r="G15" s="522">
        <v>32</v>
      </c>
      <c r="H15" s="522">
        <v>49</v>
      </c>
    </row>
    <row r="16" spans="1:8" ht="24">
      <c r="A16" s="278" t="s">
        <v>385</v>
      </c>
      <c r="B16" s="527">
        <v>16</v>
      </c>
      <c r="C16" s="527">
        <v>15</v>
      </c>
      <c r="D16" s="528">
        <v>17</v>
      </c>
      <c r="E16" s="528">
        <v>21</v>
      </c>
      <c r="F16" s="528">
        <v>12</v>
      </c>
      <c r="G16" s="529">
        <v>15</v>
      </c>
      <c r="H16" s="529">
        <v>18</v>
      </c>
    </row>
    <row r="17" spans="1:8" ht="60" customHeight="1">
      <c r="A17" s="758" t="s">
        <v>440</v>
      </c>
      <c r="B17" s="758"/>
      <c r="C17" s="758"/>
      <c r="D17" s="758"/>
      <c r="E17" s="758"/>
      <c r="F17" s="758"/>
      <c r="G17" s="758"/>
      <c r="H17" s="758"/>
    </row>
    <row r="18" spans="1:8" ht="12.75" customHeight="1">
      <c r="A18" s="801"/>
      <c r="B18" s="801"/>
      <c r="C18" s="801"/>
      <c r="D18" s="801"/>
      <c r="E18" s="801"/>
      <c r="F18" s="801"/>
      <c r="G18" s="801"/>
    </row>
  </sheetData>
  <mergeCells count="5">
    <mergeCell ref="A18:G18"/>
    <mergeCell ref="A17:H17"/>
    <mergeCell ref="A2:H2"/>
    <mergeCell ref="B4:H4"/>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N24"/>
  <sheetViews>
    <sheetView showGridLines="0" zoomScaleNormal="100" workbookViewId="0">
      <selection sqref="A1:B1"/>
    </sheetView>
  </sheetViews>
  <sheetFormatPr baseColWidth="10" defaultColWidth="11.42578125" defaultRowHeight="12.75"/>
  <cols>
    <col min="1" max="1" width="56.140625" style="211" customWidth="1"/>
    <col min="2" max="10" width="6.42578125" style="211" customWidth="1"/>
    <col min="11" max="16384" width="11.42578125" style="211"/>
  </cols>
  <sheetData>
    <row r="1" spans="1:14">
      <c r="A1" s="675" t="s">
        <v>486</v>
      </c>
    </row>
    <row r="2" spans="1:14" ht="25.5" customHeight="1">
      <c r="A2" s="807" t="s">
        <v>443</v>
      </c>
      <c r="B2" s="807"/>
      <c r="C2" s="807"/>
      <c r="D2" s="807"/>
      <c r="E2" s="807"/>
      <c r="F2" s="807"/>
      <c r="G2" s="807"/>
      <c r="H2" s="807"/>
      <c r="I2" s="807"/>
      <c r="J2" s="807"/>
    </row>
    <row r="3" spans="1:14" ht="12.75" customHeight="1">
      <c r="A3" s="790" t="s">
        <v>326</v>
      </c>
      <c r="B3" s="809" t="s">
        <v>327</v>
      </c>
      <c r="C3" s="810"/>
      <c r="D3" s="810"/>
      <c r="E3" s="810"/>
      <c r="F3" s="810"/>
      <c r="G3" s="810"/>
      <c r="H3" s="810"/>
      <c r="I3" s="810"/>
      <c r="J3" s="810"/>
    </row>
    <row r="4" spans="1:14" ht="13.5">
      <c r="A4" s="791"/>
      <c r="B4" s="519">
        <v>1996</v>
      </c>
      <c r="C4" s="519">
        <v>1999</v>
      </c>
      <c r="D4" s="519">
        <v>2002</v>
      </c>
      <c r="E4" s="519">
        <v>2004</v>
      </c>
      <c r="F4" s="519">
        <v>2006</v>
      </c>
      <c r="G4" s="518">
        <v>2008</v>
      </c>
      <c r="H4" s="518">
        <v>2010</v>
      </c>
      <c r="I4" s="518" t="s">
        <v>328</v>
      </c>
      <c r="J4" s="506">
        <v>2015</v>
      </c>
    </row>
    <row r="5" spans="1:14" ht="12.75" customHeight="1">
      <c r="A5" s="792"/>
      <c r="B5" s="811" t="s">
        <v>329</v>
      </c>
      <c r="C5" s="812"/>
      <c r="D5" s="812"/>
      <c r="E5" s="812"/>
      <c r="F5" s="812"/>
      <c r="G5" s="812"/>
      <c r="H5" s="812"/>
      <c r="I5" s="812"/>
      <c r="J5" s="812"/>
      <c r="K5" s="223"/>
    </row>
    <row r="6" spans="1:14" ht="12.75" customHeight="1">
      <c r="A6" s="813" t="s">
        <v>41</v>
      </c>
      <c r="B6" s="813"/>
      <c r="C6" s="813"/>
      <c r="D6" s="813"/>
      <c r="E6" s="813"/>
      <c r="F6" s="813"/>
      <c r="G6" s="813"/>
      <c r="H6" s="813"/>
      <c r="I6" s="813"/>
      <c r="J6" s="813"/>
    </row>
    <row r="7" spans="1:14" ht="12.75" customHeight="1">
      <c r="A7" s="507" t="s">
        <v>330</v>
      </c>
      <c r="B7" s="508">
        <v>59</v>
      </c>
      <c r="C7" s="508">
        <v>58</v>
      </c>
      <c r="D7" s="508">
        <v>66</v>
      </c>
      <c r="E7" s="508">
        <v>63</v>
      </c>
      <c r="F7" s="508">
        <v>59</v>
      </c>
      <c r="G7" s="509">
        <v>60</v>
      </c>
      <c r="H7" s="509">
        <v>62</v>
      </c>
      <c r="I7" s="509">
        <v>61</v>
      </c>
      <c r="J7" s="509">
        <v>62</v>
      </c>
    </row>
    <row r="8" spans="1:14" ht="12.75" customHeight="1">
      <c r="A8" s="510" t="s">
        <v>331</v>
      </c>
      <c r="B8" s="511">
        <v>61</v>
      </c>
      <c r="C8" s="511">
        <v>62</v>
      </c>
      <c r="D8" s="511">
        <v>69</v>
      </c>
      <c r="E8" s="511">
        <v>67</v>
      </c>
      <c r="F8" s="511">
        <v>61</v>
      </c>
      <c r="G8" s="512">
        <v>64</v>
      </c>
      <c r="H8" s="512">
        <v>66</v>
      </c>
      <c r="I8" s="512">
        <v>65</v>
      </c>
      <c r="J8" s="512">
        <v>66</v>
      </c>
    </row>
    <row r="9" spans="1:14" ht="12.75" customHeight="1">
      <c r="A9" s="507" t="s">
        <v>332</v>
      </c>
      <c r="B9" s="508">
        <v>67</v>
      </c>
      <c r="C9" s="508">
        <v>67</v>
      </c>
      <c r="D9" s="508">
        <v>75</v>
      </c>
      <c r="E9" s="508">
        <v>74</v>
      </c>
      <c r="F9" s="508">
        <v>68</v>
      </c>
      <c r="G9" s="509">
        <v>69</v>
      </c>
      <c r="H9" s="509">
        <v>70</v>
      </c>
      <c r="I9" s="509">
        <v>70</v>
      </c>
      <c r="J9" s="509">
        <v>71</v>
      </c>
    </row>
    <row r="10" spans="1:14" ht="12.75" customHeight="1">
      <c r="A10" s="510" t="s">
        <v>333</v>
      </c>
      <c r="B10" s="511">
        <v>79</v>
      </c>
      <c r="C10" s="511">
        <v>79</v>
      </c>
      <c r="D10" s="511">
        <v>84</v>
      </c>
      <c r="E10" s="511">
        <v>82</v>
      </c>
      <c r="F10" s="511">
        <v>80</v>
      </c>
      <c r="G10" s="512">
        <v>80</v>
      </c>
      <c r="H10" s="512">
        <v>81</v>
      </c>
      <c r="I10" s="512">
        <v>82</v>
      </c>
      <c r="J10" s="512">
        <v>81</v>
      </c>
    </row>
    <row r="11" spans="1:14" ht="12.75" customHeight="1">
      <c r="A11" s="813" t="s">
        <v>98</v>
      </c>
      <c r="B11" s="813"/>
      <c r="C11" s="813"/>
      <c r="D11" s="813"/>
      <c r="E11" s="813"/>
      <c r="F11" s="813"/>
      <c r="G11" s="813"/>
      <c r="H11" s="813"/>
      <c r="I11" s="813"/>
      <c r="J11" s="813"/>
    </row>
    <row r="12" spans="1:14" ht="12.75" customHeight="1">
      <c r="A12" s="507" t="s">
        <v>330</v>
      </c>
      <c r="B12" s="508">
        <v>63</v>
      </c>
      <c r="C12" s="508">
        <v>63</v>
      </c>
      <c r="D12" s="508">
        <v>72</v>
      </c>
      <c r="E12" s="508">
        <v>68</v>
      </c>
      <c r="F12" s="508">
        <v>64</v>
      </c>
      <c r="G12" s="509">
        <v>66</v>
      </c>
      <c r="H12" s="509">
        <v>69</v>
      </c>
      <c r="I12" s="509">
        <v>66</v>
      </c>
      <c r="J12" s="509">
        <v>67</v>
      </c>
      <c r="K12" s="256"/>
      <c r="L12" s="256"/>
      <c r="M12" s="256"/>
      <c r="N12" s="256"/>
    </row>
    <row r="13" spans="1:14" ht="12.75" customHeight="1">
      <c r="A13" s="510" t="s">
        <v>331</v>
      </c>
      <c r="B13" s="511">
        <v>67</v>
      </c>
      <c r="C13" s="511">
        <v>66</v>
      </c>
      <c r="D13" s="511">
        <v>73</v>
      </c>
      <c r="E13" s="511">
        <v>72</v>
      </c>
      <c r="F13" s="511">
        <v>67</v>
      </c>
      <c r="G13" s="512">
        <v>69</v>
      </c>
      <c r="H13" s="512">
        <v>71</v>
      </c>
      <c r="I13" s="512">
        <v>70</v>
      </c>
      <c r="J13" s="512">
        <v>71</v>
      </c>
    </row>
    <row r="14" spans="1:14" ht="12.75" customHeight="1">
      <c r="A14" s="507" t="s">
        <v>332</v>
      </c>
      <c r="B14" s="508">
        <v>71</v>
      </c>
      <c r="C14" s="508">
        <v>71</v>
      </c>
      <c r="D14" s="508">
        <v>78</v>
      </c>
      <c r="E14" s="508">
        <v>77</v>
      </c>
      <c r="F14" s="508">
        <v>72</v>
      </c>
      <c r="G14" s="509">
        <v>72</v>
      </c>
      <c r="H14" s="509">
        <v>74</v>
      </c>
      <c r="I14" s="509">
        <v>73</v>
      </c>
      <c r="J14" s="509">
        <v>74</v>
      </c>
    </row>
    <row r="15" spans="1:14" ht="12.75" customHeight="1">
      <c r="A15" s="510" t="s">
        <v>333</v>
      </c>
      <c r="B15" s="511">
        <v>82</v>
      </c>
      <c r="C15" s="511">
        <v>82</v>
      </c>
      <c r="D15" s="511">
        <v>86</v>
      </c>
      <c r="E15" s="511">
        <v>84</v>
      </c>
      <c r="F15" s="511">
        <v>83</v>
      </c>
      <c r="G15" s="512">
        <v>84</v>
      </c>
      <c r="H15" s="512">
        <v>83</v>
      </c>
      <c r="I15" s="512">
        <v>84</v>
      </c>
      <c r="J15" s="512">
        <v>83</v>
      </c>
    </row>
    <row r="16" spans="1:14" ht="12.75" customHeight="1">
      <c r="A16" s="813" t="s">
        <v>70</v>
      </c>
      <c r="B16" s="813"/>
      <c r="C16" s="813"/>
      <c r="D16" s="813"/>
      <c r="E16" s="813"/>
      <c r="F16" s="813"/>
      <c r="G16" s="813"/>
      <c r="H16" s="813"/>
      <c r="I16" s="813"/>
      <c r="J16" s="813"/>
    </row>
    <row r="17" spans="1:10" ht="12.75" customHeight="1">
      <c r="A17" s="507" t="s">
        <v>330</v>
      </c>
      <c r="B17" s="508">
        <v>54</v>
      </c>
      <c r="C17" s="508">
        <v>53</v>
      </c>
      <c r="D17" s="508">
        <v>62</v>
      </c>
      <c r="E17" s="508">
        <v>60</v>
      </c>
      <c r="F17" s="508">
        <v>55</v>
      </c>
      <c r="G17" s="509">
        <v>56</v>
      </c>
      <c r="H17" s="509">
        <v>57</v>
      </c>
      <c r="I17" s="509">
        <v>56</v>
      </c>
      <c r="J17" s="509">
        <v>57</v>
      </c>
    </row>
    <row r="18" spans="1:10" ht="12.75" customHeight="1">
      <c r="A18" s="510" t="s">
        <v>331</v>
      </c>
      <c r="B18" s="511">
        <v>57</v>
      </c>
      <c r="C18" s="511">
        <v>57</v>
      </c>
      <c r="D18" s="511">
        <v>66</v>
      </c>
      <c r="E18" s="511">
        <v>63</v>
      </c>
      <c r="F18" s="511">
        <v>57</v>
      </c>
      <c r="G18" s="512">
        <v>60</v>
      </c>
      <c r="H18" s="512">
        <v>62</v>
      </c>
      <c r="I18" s="512">
        <v>61</v>
      </c>
      <c r="J18" s="512">
        <v>62</v>
      </c>
    </row>
    <row r="19" spans="1:10" ht="12.75" customHeight="1">
      <c r="A19" s="507" t="s">
        <v>332</v>
      </c>
      <c r="B19" s="508">
        <v>63</v>
      </c>
      <c r="C19" s="508">
        <v>64</v>
      </c>
      <c r="D19" s="508">
        <v>72</v>
      </c>
      <c r="E19" s="508">
        <v>71</v>
      </c>
      <c r="F19" s="508">
        <v>64</v>
      </c>
      <c r="G19" s="509">
        <v>65</v>
      </c>
      <c r="H19" s="509">
        <v>66</v>
      </c>
      <c r="I19" s="509">
        <v>66</v>
      </c>
      <c r="J19" s="509">
        <v>67</v>
      </c>
    </row>
    <row r="20" spans="1:10" ht="12.75" customHeight="1">
      <c r="A20" s="513" t="s">
        <v>333</v>
      </c>
      <c r="B20" s="187">
        <v>76</v>
      </c>
      <c r="C20" s="187">
        <v>76</v>
      </c>
      <c r="D20" s="187">
        <v>81</v>
      </c>
      <c r="E20" s="187">
        <v>80</v>
      </c>
      <c r="F20" s="187">
        <v>77</v>
      </c>
      <c r="G20" s="188">
        <v>77</v>
      </c>
      <c r="H20" s="188">
        <v>78</v>
      </c>
      <c r="I20" s="512">
        <v>79</v>
      </c>
      <c r="J20" s="512">
        <v>79</v>
      </c>
    </row>
    <row r="21" spans="1:10" ht="12.75" customHeight="1">
      <c r="A21" s="514" t="s">
        <v>334</v>
      </c>
      <c r="B21" s="515">
        <v>6390</v>
      </c>
      <c r="C21" s="515">
        <v>13777</v>
      </c>
      <c r="D21" s="515">
        <v>12328</v>
      </c>
      <c r="E21" s="515">
        <v>7837</v>
      </c>
      <c r="F21" s="515">
        <v>5240</v>
      </c>
      <c r="G21" s="515">
        <v>5965</v>
      </c>
      <c r="H21" s="515">
        <v>8636</v>
      </c>
      <c r="I21" s="516">
        <v>11686</v>
      </c>
      <c r="J21" s="516">
        <v>8953</v>
      </c>
    </row>
    <row r="22" spans="1:10" ht="48.75" customHeight="1">
      <c r="A22" s="814" t="s">
        <v>335</v>
      </c>
      <c r="B22" s="814"/>
      <c r="C22" s="814"/>
      <c r="D22" s="814"/>
      <c r="E22" s="814"/>
      <c r="F22" s="814"/>
      <c r="G22" s="814"/>
      <c r="H22" s="814"/>
      <c r="I22" s="814"/>
      <c r="J22" s="814"/>
    </row>
    <row r="23" spans="1:10" ht="12.75" customHeight="1">
      <c r="A23" s="808" t="s">
        <v>336</v>
      </c>
      <c r="B23" s="808"/>
      <c r="C23" s="808"/>
      <c r="D23" s="808"/>
      <c r="E23" s="808"/>
      <c r="F23" s="808"/>
      <c r="G23" s="808"/>
      <c r="H23" s="808"/>
      <c r="I23" s="517"/>
      <c r="J23" s="517"/>
    </row>
    <row r="24" spans="1:10">
      <c r="A24" s="772" t="s">
        <v>337</v>
      </c>
      <c r="B24" s="772"/>
      <c r="C24" s="772"/>
      <c r="D24" s="772"/>
      <c r="E24" s="772"/>
      <c r="F24" s="772"/>
      <c r="G24" s="772"/>
      <c r="H24" s="772"/>
    </row>
  </sheetData>
  <mergeCells count="10">
    <mergeCell ref="A2:J2"/>
    <mergeCell ref="A3:A5"/>
    <mergeCell ref="A23:H23"/>
    <mergeCell ref="A24:H24"/>
    <mergeCell ref="B3:J3"/>
    <mergeCell ref="B5:J5"/>
    <mergeCell ref="A6:J6"/>
    <mergeCell ref="A11:J11"/>
    <mergeCell ref="A16:J16"/>
    <mergeCell ref="A22:J22"/>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S51"/>
  <sheetViews>
    <sheetView showGridLines="0" tabSelected="1" zoomScaleNormal="100" workbookViewId="0">
      <selection sqref="A1:C1"/>
    </sheetView>
  </sheetViews>
  <sheetFormatPr baseColWidth="10" defaultColWidth="10.85546875" defaultRowHeight="12.75"/>
  <cols>
    <col min="1" max="1" width="6.5703125" customWidth="1"/>
    <col min="2" max="15" width="7.5703125" customWidth="1"/>
    <col min="16" max="16" width="7.5703125" style="553" customWidth="1"/>
    <col min="17" max="16384" width="10.85546875" style="11"/>
  </cols>
  <sheetData>
    <row r="1" spans="1:19">
      <c r="A1" s="716" t="s">
        <v>486</v>
      </c>
      <c r="B1" s="716"/>
      <c r="C1" s="716"/>
      <c r="D1" s="654"/>
      <c r="E1" s="654"/>
      <c r="F1" s="654"/>
      <c r="G1" s="654"/>
      <c r="H1" s="654"/>
      <c r="I1" s="654"/>
      <c r="J1" s="654"/>
      <c r="K1" s="654"/>
      <c r="L1" s="654"/>
      <c r="M1" s="654"/>
      <c r="N1" s="654"/>
      <c r="O1" s="654"/>
      <c r="P1" s="654"/>
    </row>
    <row r="2" spans="1:19" ht="12.75" customHeight="1">
      <c r="A2" s="717" t="s">
        <v>444</v>
      </c>
      <c r="B2" s="752"/>
      <c r="C2" s="752"/>
      <c r="D2" s="752"/>
      <c r="E2" s="752"/>
      <c r="F2" s="752"/>
      <c r="G2" s="752"/>
      <c r="H2" s="752"/>
      <c r="I2" s="752"/>
      <c r="J2" s="752"/>
      <c r="K2" s="752"/>
      <c r="L2" s="752"/>
      <c r="M2" s="752"/>
      <c r="N2" s="752"/>
      <c r="O2" s="752"/>
      <c r="P2" s="616"/>
    </row>
    <row r="3" spans="1:19" ht="20.25" customHeight="1">
      <c r="A3" s="723" t="s">
        <v>75</v>
      </c>
      <c r="B3" s="815" t="s">
        <v>42</v>
      </c>
      <c r="C3" s="816"/>
      <c r="D3" s="816"/>
      <c r="E3" s="816"/>
      <c r="F3" s="816"/>
      <c r="G3" s="816"/>
      <c r="H3" s="816"/>
      <c r="I3" s="816"/>
      <c r="J3" s="816"/>
      <c r="K3" s="816"/>
      <c r="L3" s="816"/>
      <c r="M3" s="816"/>
      <c r="N3" s="816"/>
      <c r="O3" s="816"/>
      <c r="P3" s="816"/>
      <c r="Q3"/>
      <c r="R3"/>
    </row>
    <row r="4" spans="1:19" ht="13.5">
      <c r="A4" s="817"/>
      <c r="B4" s="46">
        <v>1995</v>
      </c>
      <c r="C4" s="46">
        <v>2000</v>
      </c>
      <c r="D4" s="46">
        <v>2005</v>
      </c>
      <c r="E4" s="46">
        <v>2006</v>
      </c>
      <c r="F4" s="46">
        <v>2007</v>
      </c>
      <c r="G4" s="46">
        <v>2008</v>
      </c>
      <c r="H4" s="317">
        <v>2009</v>
      </c>
      <c r="I4" s="317">
        <v>2010</v>
      </c>
      <c r="J4" s="317">
        <v>2011</v>
      </c>
      <c r="K4" s="320">
        <v>2012</v>
      </c>
      <c r="L4" s="320">
        <v>2013</v>
      </c>
      <c r="M4" s="320">
        <v>2014</v>
      </c>
      <c r="N4" s="320">
        <v>2015</v>
      </c>
      <c r="O4" s="48">
        <v>2016</v>
      </c>
      <c r="P4" s="581" t="s">
        <v>234</v>
      </c>
      <c r="Q4"/>
      <c r="R4"/>
    </row>
    <row r="5" spans="1:19" ht="12.75" customHeight="1">
      <c r="A5" s="817"/>
      <c r="B5" s="818" t="s">
        <v>18</v>
      </c>
      <c r="C5" s="819"/>
      <c r="D5" s="819"/>
      <c r="E5" s="819"/>
      <c r="F5" s="819"/>
      <c r="G5" s="819"/>
      <c r="H5" s="819"/>
      <c r="I5" s="819"/>
      <c r="J5" s="819"/>
      <c r="K5" s="819"/>
      <c r="L5" s="819"/>
      <c r="M5" s="819"/>
      <c r="N5" s="819"/>
      <c r="O5" s="373"/>
      <c r="P5" s="617"/>
      <c r="Q5" s="42"/>
      <c r="R5"/>
    </row>
    <row r="6" spans="1:19">
      <c r="A6" s="13" t="s">
        <v>76</v>
      </c>
      <c r="B6" s="86">
        <v>31.168930523626099</v>
      </c>
      <c r="C6" s="89">
        <v>31.311538473766369</v>
      </c>
      <c r="D6" s="89">
        <v>33.065139158503321</v>
      </c>
      <c r="E6" s="89">
        <v>33.973760374918072</v>
      </c>
      <c r="F6" s="90">
        <v>35.183750276732347</v>
      </c>
      <c r="G6" s="89">
        <v>38.42414462570283</v>
      </c>
      <c r="H6" s="89">
        <v>39.07625514703976</v>
      </c>
      <c r="I6" s="91">
        <v>38.680815459910747</v>
      </c>
      <c r="J6" s="91">
        <v>38.394750437592052</v>
      </c>
      <c r="K6" s="91">
        <v>40.4</v>
      </c>
      <c r="L6" s="151">
        <v>40.5</v>
      </c>
      <c r="M6" s="151">
        <v>41.703407925020102</v>
      </c>
      <c r="N6" s="151">
        <v>41.4</v>
      </c>
      <c r="O6" s="151">
        <v>41.818895166352796</v>
      </c>
      <c r="P6" s="151">
        <v>42.631183997623715</v>
      </c>
    </row>
    <row r="7" spans="1:19" ht="12" customHeight="1">
      <c r="A7" s="47" t="s">
        <v>134</v>
      </c>
      <c r="B7" s="87">
        <v>30.836636445092413</v>
      </c>
      <c r="C7" s="88">
        <v>31.781468766682146</v>
      </c>
      <c r="D7" s="88">
        <v>32.904882388714121</v>
      </c>
      <c r="E7" s="88">
        <v>33.724780757091672</v>
      </c>
      <c r="F7" s="88">
        <v>35.435446761965828</v>
      </c>
      <c r="G7" s="88">
        <v>39.351345475790943</v>
      </c>
      <c r="H7" s="88">
        <v>39.649890175276461</v>
      </c>
      <c r="I7" s="88">
        <v>39.199875949759658</v>
      </c>
      <c r="J7" s="88">
        <v>38.972869709518832</v>
      </c>
      <c r="K7" s="88">
        <v>41.5</v>
      </c>
      <c r="L7" s="137">
        <v>41.367335511200281</v>
      </c>
      <c r="M7" s="333">
        <v>42.931503998497547</v>
      </c>
      <c r="N7" s="137">
        <v>42.730113686929947</v>
      </c>
      <c r="O7" s="137">
        <v>43.034659534158031</v>
      </c>
      <c r="P7" s="137">
        <v>43.660512053065844</v>
      </c>
      <c r="Q7" s="80"/>
      <c r="R7" s="80"/>
      <c r="S7" s="80"/>
    </row>
    <row r="8" spans="1:19" ht="12" customHeight="1">
      <c r="A8" s="13" t="s">
        <v>135</v>
      </c>
      <c r="B8" s="86">
        <v>36.129241855931951</v>
      </c>
      <c r="C8" s="89">
        <v>32.354288093255619</v>
      </c>
      <c r="D8" s="89">
        <v>32.845742111263547</v>
      </c>
      <c r="E8" s="89">
        <v>34.320387382181217</v>
      </c>
      <c r="F8" s="90">
        <v>33.614109448804754</v>
      </c>
      <c r="G8" s="89">
        <v>34.770006517339553</v>
      </c>
      <c r="H8" s="89">
        <v>35.424512012629293</v>
      </c>
      <c r="I8" s="91">
        <v>35.690554474875626</v>
      </c>
      <c r="J8" s="91">
        <v>34.281085727510167</v>
      </c>
      <c r="K8" s="91">
        <v>34.5</v>
      </c>
      <c r="L8" s="151">
        <v>34.5</v>
      </c>
      <c r="M8" s="151">
        <v>34.543995915837073</v>
      </c>
      <c r="N8" s="151">
        <v>34.658710785643251</v>
      </c>
      <c r="O8" s="151">
        <v>36.360041698119986</v>
      </c>
      <c r="P8" s="151">
        <v>36.171567913815693</v>
      </c>
      <c r="Q8" s="81"/>
      <c r="R8" s="81"/>
      <c r="S8" s="81"/>
    </row>
    <row r="9" spans="1:19">
      <c r="A9" s="47" t="s">
        <v>136</v>
      </c>
      <c r="B9" s="87">
        <v>27.761681153628402</v>
      </c>
      <c r="C9" s="88">
        <v>26.923076923076923</v>
      </c>
      <c r="D9" s="88">
        <v>34.493972081218274</v>
      </c>
      <c r="E9" s="88">
        <v>35.235370330382203</v>
      </c>
      <c r="F9" s="88">
        <v>35.693324455623781</v>
      </c>
      <c r="G9" s="88">
        <v>37.059895240264176</v>
      </c>
      <c r="H9" s="88">
        <v>39.935584371842367</v>
      </c>
      <c r="I9" s="88">
        <v>38.673806406222518</v>
      </c>
      <c r="J9" s="88">
        <v>38.684375841335367</v>
      </c>
      <c r="K9" s="88">
        <v>39.299999999999997</v>
      </c>
      <c r="L9" s="137">
        <v>40.6</v>
      </c>
      <c r="M9" s="137">
        <v>40.074625533358329</v>
      </c>
      <c r="N9" s="137">
        <v>38.945208785903937</v>
      </c>
      <c r="O9" s="137">
        <v>38.846737481031866</v>
      </c>
      <c r="P9" s="137">
        <v>41.777799568542854</v>
      </c>
      <c r="Q9" s="81"/>
      <c r="R9" s="81"/>
      <c r="S9" s="81"/>
    </row>
    <row r="10" spans="1:19" ht="13.5">
      <c r="A10" s="13" t="s">
        <v>237</v>
      </c>
      <c r="B10" s="86">
        <v>34.298690889660698</v>
      </c>
      <c r="C10" s="89">
        <v>34.158314116760657</v>
      </c>
      <c r="D10" s="89">
        <v>33.807333898099962</v>
      </c>
      <c r="E10" s="89">
        <v>34.769780585106389</v>
      </c>
      <c r="F10" s="90">
        <v>36.942568276209251</v>
      </c>
      <c r="G10" s="89">
        <v>46.797777814411234</v>
      </c>
      <c r="H10" s="89">
        <v>46.540928644693132</v>
      </c>
      <c r="I10" s="91">
        <v>46.068777905910878</v>
      </c>
      <c r="J10" s="91">
        <v>46.619075692717807</v>
      </c>
      <c r="K10" s="91">
        <v>47.673632836941557</v>
      </c>
      <c r="L10" s="151">
        <v>47.79929013492562</v>
      </c>
      <c r="M10" s="151">
        <v>48.932602214650764</v>
      </c>
      <c r="N10" s="151">
        <v>48.548636399360774</v>
      </c>
      <c r="O10" s="151">
        <v>48.380050964688756</v>
      </c>
      <c r="P10" s="151">
        <v>47.124257194364695</v>
      </c>
      <c r="R10" s="14"/>
    </row>
    <row r="11" spans="1:19">
      <c r="A11" s="47" t="s">
        <v>12</v>
      </c>
      <c r="B11" s="87">
        <v>30.408215955707281</v>
      </c>
      <c r="C11" s="88">
        <v>30.854247672911512</v>
      </c>
      <c r="D11" s="88">
        <v>30.74943584464943</v>
      </c>
      <c r="E11" s="88">
        <v>30.699591648046841</v>
      </c>
      <c r="F11" s="88">
        <v>32.846894933091058</v>
      </c>
      <c r="G11" s="88">
        <v>36.204796276431338</v>
      </c>
      <c r="H11" s="88">
        <v>37.556913390091566</v>
      </c>
      <c r="I11" s="88">
        <v>36.559637986687058</v>
      </c>
      <c r="J11" s="88">
        <v>34.575564535851953</v>
      </c>
      <c r="K11" s="88">
        <v>40.073194329542744</v>
      </c>
      <c r="L11" s="137">
        <v>37.907352362338315</v>
      </c>
      <c r="M11" s="137">
        <v>39.202157079646014</v>
      </c>
      <c r="N11" s="137">
        <v>39.031028117968823</v>
      </c>
      <c r="O11" s="137">
        <v>38.939499162547492</v>
      </c>
      <c r="P11" s="137">
        <v>39.761932608215403</v>
      </c>
      <c r="R11" s="14"/>
    </row>
    <row r="12" spans="1:19">
      <c r="A12" s="13" t="s">
        <v>105</v>
      </c>
      <c r="B12" s="86">
        <v>26.076036077177761</v>
      </c>
      <c r="C12" s="89">
        <v>21.7508896797153</v>
      </c>
      <c r="D12" s="89">
        <v>29.211746522411129</v>
      </c>
      <c r="E12" s="89">
        <v>30.751058175017228</v>
      </c>
      <c r="F12" s="90">
        <v>32.682752137517348</v>
      </c>
      <c r="G12" s="89">
        <v>33.412609004047233</v>
      </c>
      <c r="H12" s="89">
        <v>35.478234445035326</v>
      </c>
      <c r="I12" s="91">
        <v>35.116117850953202</v>
      </c>
      <c r="J12" s="91">
        <v>33.450726772107316</v>
      </c>
      <c r="K12" s="91">
        <v>35.139392030240984</v>
      </c>
      <c r="L12" s="151">
        <v>35.799999999999997</v>
      </c>
      <c r="M12" s="151">
        <v>35.307621671258033</v>
      </c>
      <c r="N12" s="151">
        <v>34.130860803182308</v>
      </c>
      <c r="O12" s="151">
        <v>35.315407017841487</v>
      </c>
      <c r="P12" s="151">
        <v>40.563042993985299</v>
      </c>
      <c r="R12" s="14"/>
    </row>
    <row r="13" spans="1:19">
      <c r="A13" s="47" t="s">
        <v>107</v>
      </c>
      <c r="B13" s="87">
        <v>39.815647482014391</v>
      </c>
      <c r="C13" s="88">
        <v>32.426429761243753</v>
      </c>
      <c r="D13" s="88">
        <v>36.798199152542374</v>
      </c>
      <c r="E13" s="88">
        <v>39.220092531394577</v>
      </c>
      <c r="F13" s="88">
        <v>35.666783339166955</v>
      </c>
      <c r="G13" s="88">
        <v>34.826677478207984</v>
      </c>
      <c r="H13" s="88">
        <v>35.531026252983295</v>
      </c>
      <c r="I13" s="88">
        <v>36.014317296557529</v>
      </c>
      <c r="J13" s="88">
        <v>36.411332633788042</v>
      </c>
      <c r="K13" s="88">
        <v>33.751930005146683</v>
      </c>
      <c r="L13" s="137">
        <v>30.075912760573566</v>
      </c>
      <c r="M13" s="137">
        <v>29.134241245136188</v>
      </c>
      <c r="N13" s="137">
        <v>30.755131964809383</v>
      </c>
      <c r="O13" s="137">
        <v>32.051282051282051</v>
      </c>
      <c r="P13" s="137">
        <v>28.576445797237181</v>
      </c>
      <c r="R13" s="14"/>
    </row>
    <row r="14" spans="1:19">
      <c r="A14" s="13" t="s">
        <v>106</v>
      </c>
      <c r="B14" s="86">
        <v>40.79225884487451</v>
      </c>
      <c r="C14" s="89">
        <v>40.401212969442504</v>
      </c>
      <c r="D14" s="89">
        <v>43.24581430745814</v>
      </c>
      <c r="E14" s="89">
        <v>44.885654885654887</v>
      </c>
      <c r="F14" s="90">
        <v>45.686667882546047</v>
      </c>
      <c r="G14" s="89">
        <v>48.13611491108071</v>
      </c>
      <c r="H14" s="89">
        <v>50.119331742243432</v>
      </c>
      <c r="I14" s="91">
        <v>47.051559123186173</v>
      </c>
      <c r="J14" s="91">
        <v>46.331267118350873</v>
      </c>
      <c r="K14" s="91">
        <v>44.509219088937094</v>
      </c>
      <c r="L14" s="151">
        <v>51.8</v>
      </c>
      <c r="M14" s="151">
        <v>49.477351916376307</v>
      </c>
      <c r="N14" s="151">
        <v>50.172105190692548</v>
      </c>
      <c r="O14" s="151">
        <v>46.553203661327231</v>
      </c>
      <c r="P14" s="151">
        <v>52.501771793054573</v>
      </c>
      <c r="R14" s="14"/>
    </row>
    <row r="15" spans="1:19">
      <c r="A15" s="47" t="s">
        <v>13</v>
      </c>
      <c r="B15" s="87">
        <v>26.287763529667462</v>
      </c>
      <c r="C15" s="88">
        <v>31.69867611411523</v>
      </c>
      <c r="D15" s="88">
        <v>39.834794335805803</v>
      </c>
      <c r="E15" s="88">
        <v>38.984899328859065</v>
      </c>
      <c r="F15" s="88">
        <v>36.672165920339381</v>
      </c>
      <c r="G15" s="88">
        <v>38.666193685704151</v>
      </c>
      <c r="H15" s="88">
        <v>43.697753396029256</v>
      </c>
      <c r="I15" s="88">
        <v>41.727163689161038</v>
      </c>
      <c r="J15" s="88">
        <v>44.97834017327861</v>
      </c>
      <c r="K15" s="88">
        <v>45.04159435035011</v>
      </c>
      <c r="L15" s="137">
        <v>45.3</v>
      </c>
      <c r="M15" s="137">
        <v>45.603160133697962</v>
      </c>
      <c r="N15" s="137">
        <v>43.963746223564954</v>
      </c>
      <c r="O15" s="137">
        <v>43.03580909680845</v>
      </c>
      <c r="P15" s="137">
        <v>47.395861917567643</v>
      </c>
      <c r="R15" s="14"/>
    </row>
    <row r="16" spans="1:19">
      <c r="A16" s="13" t="s">
        <v>108</v>
      </c>
      <c r="B16" s="86">
        <v>33.531821646341463</v>
      </c>
      <c r="C16" s="89">
        <v>34.691806882556861</v>
      </c>
      <c r="D16" s="89">
        <v>34.465551082870356</v>
      </c>
      <c r="E16" s="89">
        <v>36.110722284434488</v>
      </c>
      <c r="F16" s="90">
        <v>36.411746394106046</v>
      </c>
      <c r="G16" s="89">
        <v>36.119366773821795</v>
      </c>
      <c r="H16" s="89">
        <v>36.623820325408161</v>
      </c>
      <c r="I16" s="91">
        <v>36.393103260425463</v>
      </c>
      <c r="J16" s="91">
        <v>35.835798816568051</v>
      </c>
      <c r="K16" s="91">
        <v>38.297817846532119</v>
      </c>
      <c r="L16" s="151">
        <v>38.700000000000003</v>
      </c>
      <c r="M16" s="151">
        <v>39.800511751326759</v>
      </c>
      <c r="N16" s="151">
        <v>40.610300031684901</v>
      </c>
      <c r="O16" s="151">
        <v>41.461507475771867</v>
      </c>
      <c r="P16" s="151">
        <v>40.538180841299337</v>
      </c>
      <c r="R16" s="14"/>
    </row>
    <row r="17" spans="1:18">
      <c r="A17" s="47" t="s">
        <v>14</v>
      </c>
      <c r="B17" s="87">
        <v>30.298470027589669</v>
      </c>
      <c r="C17" s="88">
        <v>34.140435835351091</v>
      </c>
      <c r="D17" s="88">
        <v>30.34527476090128</v>
      </c>
      <c r="E17" s="88">
        <v>31.509041446631457</v>
      </c>
      <c r="F17" s="88">
        <v>32.796334614247705</v>
      </c>
      <c r="G17" s="88">
        <v>32.429378531073446</v>
      </c>
      <c r="H17" s="88">
        <v>35.957252704287761</v>
      </c>
      <c r="I17" s="88">
        <v>37.348883515858347</v>
      </c>
      <c r="J17" s="88">
        <v>36.875167067628979</v>
      </c>
      <c r="K17" s="88">
        <v>39.750418505554705</v>
      </c>
      <c r="L17" s="137">
        <v>41.889858561540777</v>
      </c>
      <c r="M17" s="137">
        <v>40.022349936143037</v>
      </c>
      <c r="N17" s="137">
        <v>39.788039364118092</v>
      </c>
      <c r="O17" s="137">
        <v>36.933139534883722</v>
      </c>
      <c r="P17" s="137">
        <v>66.253869969040252</v>
      </c>
      <c r="R17" s="14"/>
    </row>
    <row r="18" spans="1:18">
      <c r="A18" s="13" t="s">
        <v>15</v>
      </c>
      <c r="B18" s="86">
        <v>33.224657671665746</v>
      </c>
      <c r="C18" s="89">
        <v>33.919656786271453</v>
      </c>
      <c r="D18" s="89">
        <v>33.22406478981874</v>
      </c>
      <c r="E18" s="89">
        <v>32.103245800032617</v>
      </c>
      <c r="F18" s="90">
        <v>32.871220352954403</v>
      </c>
      <c r="G18" s="89">
        <v>37.48784965979047</v>
      </c>
      <c r="H18" s="89">
        <v>37.245283018867923</v>
      </c>
      <c r="I18" s="91">
        <v>38.398476583933125</v>
      </c>
      <c r="J18" s="91">
        <v>37.143086300930385</v>
      </c>
      <c r="K18" s="91">
        <v>37.19408565601632</v>
      </c>
      <c r="L18" s="151">
        <v>36.299999999999997</v>
      </c>
      <c r="M18" s="151">
        <v>36.267067320364802</v>
      </c>
      <c r="N18" s="151">
        <v>35.372504630582426</v>
      </c>
      <c r="O18" s="151">
        <v>35.049557996249661</v>
      </c>
      <c r="P18" s="151">
        <v>35.19738604103059</v>
      </c>
      <c r="R18" s="14"/>
    </row>
    <row r="19" spans="1:18">
      <c r="A19" s="47" t="s">
        <v>109</v>
      </c>
      <c r="B19" s="87">
        <v>25.53947621182045</v>
      </c>
      <c r="C19" s="88">
        <v>26.144166403309676</v>
      </c>
      <c r="D19" s="88">
        <v>31.372137003572181</v>
      </c>
      <c r="E19" s="88">
        <v>34.071915256041734</v>
      </c>
      <c r="F19" s="88">
        <v>36.208230198019805</v>
      </c>
      <c r="G19" s="88">
        <v>37.585746838731005</v>
      </c>
      <c r="H19" s="88">
        <v>37.806882946076279</v>
      </c>
      <c r="I19" s="88">
        <v>37.295476419634269</v>
      </c>
      <c r="J19" s="88">
        <v>38.195419974232159</v>
      </c>
      <c r="K19" s="88">
        <v>40.325084622106097</v>
      </c>
      <c r="L19" s="137">
        <v>41.5</v>
      </c>
      <c r="M19" s="137">
        <v>44.507660358136434</v>
      </c>
      <c r="N19" s="137">
        <v>44.046444075331195</v>
      </c>
      <c r="O19" s="137">
        <v>45.043429532081817</v>
      </c>
      <c r="P19" s="137">
        <v>40.934710165795863</v>
      </c>
      <c r="R19" s="14"/>
    </row>
    <row r="20" spans="1:18">
      <c r="A20" s="13" t="s">
        <v>110</v>
      </c>
      <c r="B20" s="86">
        <v>35.464039076974899</v>
      </c>
      <c r="C20" s="89">
        <v>39.134589134589135</v>
      </c>
      <c r="D20" s="89">
        <v>37.530652979754777</v>
      </c>
      <c r="E20" s="89">
        <v>35.142454160789846</v>
      </c>
      <c r="F20" s="90">
        <v>35.558214545832897</v>
      </c>
      <c r="G20" s="89">
        <v>38.417316536692667</v>
      </c>
      <c r="H20" s="89">
        <v>38.753478552921983</v>
      </c>
      <c r="I20" s="91">
        <v>37.800640765308422</v>
      </c>
      <c r="J20" s="91">
        <v>39.511993382961123</v>
      </c>
      <c r="K20" s="91">
        <v>40.621730031391699</v>
      </c>
      <c r="L20" s="151">
        <v>41.8</v>
      </c>
      <c r="M20" s="151">
        <v>42.128699903955294</v>
      </c>
      <c r="N20" s="151">
        <v>42.232533238154723</v>
      </c>
      <c r="O20" s="151">
        <v>41.68005209463859</v>
      </c>
      <c r="P20" s="151">
        <v>64.886999328708882</v>
      </c>
      <c r="R20" s="14"/>
    </row>
    <row r="21" spans="1:18">
      <c r="A21" s="47" t="s">
        <v>16</v>
      </c>
      <c r="B21" s="87">
        <v>19.48011274663326</v>
      </c>
      <c r="C21" s="88">
        <v>25.845697329376854</v>
      </c>
      <c r="D21" s="88">
        <v>26.550802139037433</v>
      </c>
      <c r="E21" s="88">
        <v>26.279770052012047</v>
      </c>
      <c r="F21" s="88">
        <v>27.647221454243848</v>
      </c>
      <c r="G21" s="88">
        <v>36.692100538599639</v>
      </c>
      <c r="H21" s="88">
        <v>35.983590545028328</v>
      </c>
      <c r="I21" s="88">
        <v>40.062597809076685</v>
      </c>
      <c r="J21" s="88">
        <v>41.070805720265085</v>
      </c>
      <c r="K21" s="88">
        <v>42.149349492069149</v>
      </c>
      <c r="L21" s="137">
        <v>43.2</v>
      </c>
      <c r="M21" s="137">
        <v>44.240929904896092</v>
      </c>
      <c r="N21" s="137">
        <v>48.809730668983491</v>
      </c>
      <c r="O21" s="137">
        <v>48.252940173853759</v>
      </c>
      <c r="P21" s="137">
        <v>57.446808510638306</v>
      </c>
      <c r="R21" s="14"/>
    </row>
    <row r="22" spans="1:18">
      <c r="A22" s="13" t="s">
        <v>111</v>
      </c>
      <c r="B22" s="86">
        <v>34.388947927736453</v>
      </c>
      <c r="C22" s="89">
        <v>29.106756231610504</v>
      </c>
      <c r="D22" s="89">
        <v>29.563691073219662</v>
      </c>
      <c r="E22" s="89">
        <v>30.489247311827956</v>
      </c>
      <c r="F22" s="90">
        <v>29.495850721926413</v>
      </c>
      <c r="G22" s="89">
        <v>31.753715087855173</v>
      </c>
      <c r="H22" s="89">
        <v>32.688749074759436</v>
      </c>
      <c r="I22" s="91">
        <v>33.672110118900783</v>
      </c>
      <c r="J22" s="91">
        <v>30.743085948412329</v>
      </c>
      <c r="K22" s="91">
        <v>31.161023470565603</v>
      </c>
      <c r="L22" s="151">
        <v>32.1</v>
      </c>
      <c r="M22" s="151">
        <v>31.549427436316897</v>
      </c>
      <c r="N22" s="151">
        <v>32.894238059135709</v>
      </c>
      <c r="O22" s="151">
        <v>34.772409662607309</v>
      </c>
      <c r="P22" s="151">
        <v>33.232613184267514</v>
      </c>
      <c r="R22" s="14"/>
    </row>
    <row r="23" spans="1:18" ht="12.75" customHeight="1">
      <c r="A23" s="47" t="s">
        <v>17</v>
      </c>
      <c r="B23" s="87">
        <v>47.59299781181619</v>
      </c>
      <c r="C23" s="88">
        <v>41.675734494015231</v>
      </c>
      <c r="D23" s="88">
        <v>40.673131774101542</v>
      </c>
      <c r="E23" s="88">
        <v>42.111464592906799</v>
      </c>
      <c r="F23" s="88">
        <v>41.975176546115982</v>
      </c>
      <c r="G23" s="88">
        <v>41.996047430830039</v>
      </c>
      <c r="H23" s="88">
        <v>41.368523949169109</v>
      </c>
      <c r="I23" s="88">
        <v>39.563708477937531</v>
      </c>
      <c r="J23" s="88">
        <v>37.940528634361229</v>
      </c>
      <c r="K23" s="88">
        <v>38.574817157541013</v>
      </c>
      <c r="L23" s="137">
        <v>38.200000000000003</v>
      </c>
      <c r="M23" s="137">
        <v>41.602399314481573</v>
      </c>
      <c r="N23" s="137">
        <v>39.112613997335792</v>
      </c>
      <c r="O23" s="137">
        <v>38.364779874213838</v>
      </c>
      <c r="P23" s="137">
        <v>42.317406861713323</v>
      </c>
      <c r="R23" s="14"/>
    </row>
    <row r="24" spans="1:18" ht="14.25" customHeight="1">
      <c r="A24" s="13" t="s">
        <v>112</v>
      </c>
      <c r="B24" s="86">
        <v>44.593400117855033</v>
      </c>
      <c r="C24" s="89">
        <v>47.826686904926177</v>
      </c>
      <c r="D24" s="89">
        <v>42.213467930567525</v>
      </c>
      <c r="E24" s="89">
        <v>40.580441640378552</v>
      </c>
      <c r="F24" s="90">
        <v>43.674558960074279</v>
      </c>
      <c r="G24" s="89">
        <v>46.124206708975521</v>
      </c>
      <c r="H24" s="89">
        <v>45.682392586352151</v>
      </c>
      <c r="I24" s="91">
        <v>43.976463301331684</v>
      </c>
      <c r="J24" s="91">
        <v>43.285864474816016</v>
      </c>
      <c r="K24" s="91">
        <v>44.500256278831365</v>
      </c>
      <c r="L24" s="151">
        <v>44.1</v>
      </c>
      <c r="M24" s="151">
        <v>44.263096168881937</v>
      </c>
      <c r="N24" s="151">
        <v>44.27358961557664</v>
      </c>
      <c r="O24" s="151">
        <v>43.370240345665678</v>
      </c>
      <c r="P24" s="151">
        <v>39.280587688930169</v>
      </c>
      <c r="R24" s="14"/>
    </row>
    <row r="25" spans="1:18">
      <c r="A25" s="70" t="s">
        <v>92</v>
      </c>
      <c r="B25" s="87">
        <v>30.72961373390558</v>
      </c>
      <c r="C25" s="88">
        <v>28.996579247434433</v>
      </c>
      <c r="D25" s="88">
        <v>30.959785522788202</v>
      </c>
      <c r="E25" s="88">
        <v>32.773109243697476</v>
      </c>
      <c r="F25" s="88">
        <v>33.185535520740963</v>
      </c>
      <c r="G25" s="88">
        <v>35.261317455817029</v>
      </c>
      <c r="H25" s="88">
        <v>34.816660733357068</v>
      </c>
      <c r="I25" s="88">
        <v>34.54091193004372</v>
      </c>
      <c r="J25" s="88">
        <v>33.957508102268633</v>
      </c>
      <c r="K25" s="88">
        <v>34.458672875436555</v>
      </c>
      <c r="L25" s="137">
        <v>34.420913973046915</v>
      </c>
      <c r="M25" s="137">
        <v>35.410823724940272</v>
      </c>
      <c r="N25" s="137">
        <v>33.813322283228011</v>
      </c>
      <c r="O25" s="138">
        <v>40.335441297772888</v>
      </c>
      <c r="P25" s="138">
        <v>38.984414278531929</v>
      </c>
      <c r="R25" s="14"/>
    </row>
    <row r="26" spans="1:18" ht="12.75" customHeight="1">
      <c r="A26" s="319"/>
      <c r="B26" s="726" t="s">
        <v>146</v>
      </c>
      <c r="C26" s="726"/>
      <c r="D26" s="726"/>
      <c r="E26" s="726"/>
      <c r="F26" s="726"/>
      <c r="G26" s="726"/>
      <c r="H26" s="726"/>
      <c r="I26" s="726"/>
      <c r="J26" s="726"/>
      <c r="K26" s="726"/>
      <c r="L26" s="726"/>
      <c r="M26" s="726"/>
      <c r="N26" s="726"/>
      <c r="O26" s="371"/>
      <c r="P26" s="371"/>
    </row>
    <row r="27" spans="1:18">
      <c r="A27" s="13" t="s">
        <v>76</v>
      </c>
      <c r="B27" s="26">
        <v>82.735792541147575</v>
      </c>
      <c r="C27" s="37">
        <v>100</v>
      </c>
      <c r="D27" s="37">
        <v>119.50714307472052</v>
      </c>
      <c r="E27" s="37">
        <v>118.94869373622913</v>
      </c>
      <c r="F27" s="38">
        <v>129.09317981053337</v>
      </c>
      <c r="G27" s="37">
        <v>154.73514270919003</v>
      </c>
      <c r="H27" s="37">
        <v>168.33693786997267</v>
      </c>
      <c r="I27" s="83">
        <v>174.62000060921744</v>
      </c>
      <c r="J27" s="83">
        <v>202.23176662909825</v>
      </c>
      <c r="K27" s="83">
        <v>203.17909977966599</v>
      </c>
      <c r="L27" s="135">
        <v>209.41037903479648</v>
      </c>
      <c r="M27" s="135">
        <v>213.78760648613522</v>
      </c>
      <c r="N27" s="135">
        <v>213.33272411587316</v>
      </c>
      <c r="O27" s="135">
        <v>216</v>
      </c>
      <c r="P27" s="135">
        <v>220.57146323707838</v>
      </c>
    </row>
    <row r="28" spans="1:18">
      <c r="A28" s="47" t="s">
        <v>134</v>
      </c>
      <c r="B28" s="43">
        <v>83.185393565302888</v>
      </c>
      <c r="C28" s="58">
        <v>100</v>
      </c>
      <c r="D28" s="58">
        <v>119.70011471022013</v>
      </c>
      <c r="E28" s="58">
        <v>118.63221718468347</v>
      </c>
      <c r="F28" s="58">
        <v>128.29791882886329</v>
      </c>
      <c r="G28" s="58">
        <v>158.20178073960781</v>
      </c>
      <c r="H28" s="58">
        <v>171.07800294969138</v>
      </c>
      <c r="I28" s="58">
        <v>179.51603211886166</v>
      </c>
      <c r="J28" s="58">
        <v>214.23635767739117</v>
      </c>
      <c r="K28" s="58">
        <v>216.19599060468673</v>
      </c>
      <c r="L28" s="74">
        <v>225.20347408095262</v>
      </c>
      <c r="M28" s="74">
        <v>231.00453378489104</v>
      </c>
      <c r="N28" s="74">
        <v>229</v>
      </c>
      <c r="O28" s="74">
        <v>231.30939091131864</v>
      </c>
      <c r="P28" s="74">
        <v>230.74849565714598</v>
      </c>
    </row>
    <row r="29" spans="1:18">
      <c r="A29" s="13" t="s">
        <v>135</v>
      </c>
      <c r="B29" s="26">
        <v>78.70423985073667</v>
      </c>
      <c r="C29" s="37">
        <v>100</v>
      </c>
      <c r="D29" s="37">
        <v>109.36112719552209</v>
      </c>
      <c r="E29" s="37">
        <v>110.80872418452037</v>
      </c>
      <c r="F29" s="38">
        <v>120.41433442707327</v>
      </c>
      <c r="G29" s="37">
        <v>130.43170559094125</v>
      </c>
      <c r="H29" s="37">
        <v>138.59615260889146</v>
      </c>
      <c r="I29" s="83">
        <v>133.39123721289326</v>
      </c>
      <c r="J29" s="83">
        <v>133.42340603487099</v>
      </c>
      <c r="K29" s="83">
        <v>127.54937914173583</v>
      </c>
      <c r="L29" s="135">
        <v>122.46670526925303</v>
      </c>
      <c r="M29" s="135">
        <v>121.89410023804928</v>
      </c>
      <c r="N29" s="135">
        <v>122.33159621694654</v>
      </c>
      <c r="O29" s="135">
        <v>128.5750603787975</v>
      </c>
      <c r="P29" s="135">
        <v>137.57467903902375</v>
      </c>
    </row>
    <row r="30" spans="1:18">
      <c r="A30" s="47" t="s">
        <v>136</v>
      </c>
      <c r="B30" s="43">
        <v>85.796624125154381</v>
      </c>
      <c r="C30" s="58">
        <v>100</v>
      </c>
      <c r="D30" s="58">
        <v>134.28365582544257</v>
      </c>
      <c r="E30" s="58">
        <v>134.35570193495266</v>
      </c>
      <c r="F30" s="58">
        <v>148.97076986414163</v>
      </c>
      <c r="G30" s="58">
        <v>167.48662000823384</v>
      </c>
      <c r="H30" s="58">
        <v>195.25524907369288</v>
      </c>
      <c r="I30" s="58">
        <v>203.67435158501439</v>
      </c>
      <c r="J30" s="58">
        <v>221.8299711815562</v>
      </c>
      <c r="K30" s="58">
        <v>226.06010703993414</v>
      </c>
      <c r="L30" s="74">
        <v>229.46685878962535</v>
      </c>
      <c r="M30" s="74">
        <v>231.03128859613008</v>
      </c>
      <c r="N30" s="74">
        <v>232</v>
      </c>
      <c r="O30" s="74">
        <v>237.13462330177029</v>
      </c>
      <c r="P30" s="74">
        <v>276.93495265541378</v>
      </c>
    </row>
    <row r="31" spans="1:18" ht="13.5">
      <c r="A31" s="13" t="s">
        <v>237</v>
      </c>
      <c r="B31" s="26">
        <v>85.809772074059225</v>
      </c>
      <c r="C31" s="37">
        <v>100</v>
      </c>
      <c r="D31" s="37">
        <v>112.03128133146181</v>
      </c>
      <c r="E31" s="37">
        <v>111.85081211148989</v>
      </c>
      <c r="F31" s="38">
        <v>117.71940378316958</v>
      </c>
      <c r="G31" s="37">
        <v>189.74667468752088</v>
      </c>
      <c r="H31" s="37">
        <v>203.20165764320569</v>
      </c>
      <c r="I31" s="83">
        <v>208.27484793797203</v>
      </c>
      <c r="J31" s="83">
        <v>243.13214357329053</v>
      </c>
      <c r="K31" s="83">
        <v>254.63538533520483</v>
      </c>
      <c r="L31" s="135">
        <v>249.24136087159945</v>
      </c>
      <c r="M31" s="135">
        <v>245.74560524029141</v>
      </c>
      <c r="N31" s="135">
        <v>247.51687721408993</v>
      </c>
      <c r="O31" s="135">
        <v>248.7266893924203</v>
      </c>
      <c r="P31" s="135">
        <v>235.87327050330859</v>
      </c>
    </row>
    <row r="32" spans="1:18">
      <c r="A32" s="47" t="s">
        <v>12</v>
      </c>
      <c r="B32" s="43">
        <v>80.959291224318335</v>
      </c>
      <c r="C32" s="58">
        <v>100</v>
      </c>
      <c r="D32" s="58">
        <v>118.6435499885435</v>
      </c>
      <c r="E32" s="58">
        <v>121.7291682578477</v>
      </c>
      <c r="F32" s="58">
        <v>132.54410753837928</v>
      </c>
      <c r="G32" s="58">
        <v>152.08890246696708</v>
      </c>
      <c r="H32" s="58">
        <v>169.47223707324522</v>
      </c>
      <c r="I32" s="58">
        <v>180.79890017566638</v>
      </c>
      <c r="J32" s="58">
        <v>226.75475444894221</v>
      </c>
      <c r="K32" s="58">
        <v>218.27694187733903</v>
      </c>
      <c r="L32" s="74">
        <v>213.14442832047661</v>
      </c>
      <c r="M32" s="74">
        <v>216.53555334911786</v>
      </c>
      <c r="N32" s="74">
        <v>221.24799511189184</v>
      </c>
      <c r="O32" s="74">
        <v>218.40678225005726</v>
      </c>
      <c r="P32" s="74">
        <v>233.69739555487664</v>
      </c>
    </row>
    <row r="33" spans="1:16">
      <c r="A33" s="13" t="s">
        <v>105</v>
      </c>
      <c r="B33" s="26">
        <v>99.650959860383949</v>
      </c>
      <c r="C33" s="37">
        <v>100</v>
      </c>
      <c r="D33" s="37">
        <v>131.93717277486911</v>
      </c>
      <c r="E33" s="37">
        <v>136.30017452006982</v>
      </c>
      <c r="F33" s="38">
        <v>159.27137870855148</v>
      </c>
      <c r="G33" s="37">
        <v>174.69458987783594</v>
      </c>
      <c r="H33" s="37">
        <v>203.75218150087261</v>
      </c>
      <c r="I33" s="83">
        <v>221.00785340314135</v>
      </c>
      <c r="J33" s="83">
        <v>227.92321116928446</v>
      </c>
      <c r="K33" s="83">
        <v>243.34642233856894</v>
      </c>
      <c r="L33" s="135">
        <v>248.97469458987783</v>
      </c>
      <c r="M33" s="135">
        <v>251.63612565445027</v>
      </c>
      <c r="N33" s="135">
        <v>256.71902268760908</v>
      </c>
      <c r="O33" s="135">
        <v>272.46945898778358</v>
      </c>
      <c r="P33" s="135">
        <v>317.77923211169281</v>
      </c>
    </row>
    <row r="34" spans="1:16">
      <c r="A34" s="47" t="s">
        <v>107</v>
      </c>
      <c r="B34" s="43">
        <v>75.813356164383563</v>
      </c>
      <c r="C34" s="58">
        <v>100</v>
      </c>
      <c r="D34" s="58">
        <v>118.96404109589041</v>
      </c>
      <c r="E34" s="58">
        <v>127.01198630136987</v>
      </c>
      <c r="F34" s="58">
        <v>130.86472602739727</v>
      </c>
      <c r="G34" s="58">
        <v>147.08904109589039</v>
      </c>
      <c r="H34" s="58">
        <v>152.95376712328766</v>
      </c>
      <c r="I34" s="58">
        <v>146.44691780821915</v>
      </c>
      <c r="J34" s="58">
        <v>148.54452054794521</v>
      </c>
      <c r="K34" s="58">
        <v>140.36815068493152</v>
      </c>
      <c r="L34" s="74">
        <v>106.63527397260275</v>
      </c>
      <c r="M34" s="74">
        <v>102.56849315068494</v>
      </c>
      <c r="N34" s="74">
        <v>109.24657534246577</v>
      </c>
      <c r="O34" s="74">
        <v>111.30136986301369</v>
      </c>
      <c r="P34" s="74">
        <v>104.49486301369863</v>
      </c>
    </row>
    <row r="35" spans="1:16">
      <c r="A35" s="13" t="s">
        <v>106</v>
      </c>
      <c r="B35" s="26">
        <v>77.886836027713628</v>
      </c>
      <c r="C35" s="37">
        <v>100</v>
      </c>
      <c r="D35" s="37">
        <v>131.23556581986142</v>
      </c>
      <c r="E35" s="37">
        <v>124.65357967667437</v>
      </c>
      <c r="F35" s="38">
        <v>144.63048498845265</v>
      </c>
      <c r="G35" s="37">
        <v>162.52886836027713</v>
      </c>
      <c r="H35" s="37">
        <v>169.7459584295612</v>
      </c>
      <c r="I35" s="83">
        <v>175.98152424942265</v>
      </c>
      <c r="J35" s="83">
        <v>185.56581986143189</v>
      </c>
      <c r="K35" s="83">
        <v>189.54965357967669</v>
      </c>
      <c r="L35" s="135">
        <v>197.92147806004618</v>
      </c>
      <c r="M35" s="135">
        <v>196.76674364896073</v>
      </c>
      <c r="N35" s="135">
        <v>203.7528868360277</v>
      </c>
      <c r="O35" s="135">
        <v>187.93302540415704</v>
      </c>
      <c r="P35" s="135">
        <v>213.8568129330254</v>
      </c>
    </row>
    <row r="36" spans="1:16">
      <c r="A36" s="47" t="s">
        <v>13</v>
      </c>
      <c r="B36" s="43">
        <v>71.147058823529406</v>
      </c>
      <c r="C36" s="58">
        <v>100</v>
      </c>
      <c r="D36" s="58">
        <v>139</v>
      </c>
      <c r="E36" s="58">
        <v>136.67647058823528</v>
      </c>
      <c r="F36" s="58">
        <v>137.29411764705884</v>
      </c>
      <c r="G36" s="58">
        <v>160.29411764705884</v>
      </c>
      <c r="H36" s="58">
        <v>196.79411764705884</v>
      </c>
      <c r="I36" s="58">
        <v>194.41176470588235</v>
      </c>
      <c r="J36" s="58">
        <v>232.08823529411765</v>
      </c>
      <c r="K36" s="58">
        <v>221.35294117647058</v>
      </c>
      <c r="L36" s="74">
        <v>219.23529411764707</v>
      </c>
      <c r="M36" s="74">
        <v>220.70588235294116</v>
      </c>
      <c r="N36" s="74">
        <v>218.17647058823528</v>
      </c>
      <c r="O36" s="74">
        <v>214.55882352941177</v>
      </c>
      <c r="P36" s="74">
        <v>254</v>
      </c>
    </row>
    <row r="37" spans="1:16">
      <c r="A37" s="13" t="s">
        <v>108</v>
      </c>
      <c r="B37" s="26">
        <v>85.778698513282961</v>
      </c>
      <c r="C37" s="37">
        <v>100</v>
      </c>
      <c r="D37" s="37">
        <v>126.24908603460882</v>
      </c>
      <c r="E37" s="37">
        <v>125.7494516207653</v>
      </c>
      <c r="F37" s="38">
        <v>128.28418230563003</v>
      </c>
      <c r="G37" s="37">
        <v>145.13770411893736</v>
      </c>
      <c r="H37" s="37">
        <v>159.3711918108701</v>
      </c>
      <c r="I37" s="83">
        <v>162.81988788691203</v>
      </c>
      <c r="J37" s="83">
        <v>177.12649281013893</v>
      </c>
      <c r="K37" s="83">
        <v>182.22032659029978</v>
      </c>
      <c r="L37" s="135">
        <v>203.50962710212039</v>
      </c>
      <c r="M37" s="135">
        <v>204.71606141847428</v>
      </c>
      <c r="N37" s="135">
        <v>201.4867170363149</v>
      </c>
      <c r="O37" s="135">
        <v>213.23421886424566</v>
      </c>
      <c r="P37" s="135">
        <v>220.66780404582013</v>
      </c>
    </row>
    <row r="38" spans="1:16">
      <c r="A38" s="47" t="s">
        <v>14</v>
      </c>
      <c r="B38" s="43">
        <v>61.19554204660588</v>
      </c>
      <c r="C38" s="58">
        <v>100</v>
      </c>
      <c r="D38" s="58">
        <v>94.832826747720361</v>
      </c>
      <c r="E38" s="58">
        <v>99.746707193515704</v>
      </c>
      <c r="F38" s="58">
        <v>112.41134751773049</v>
      </c>
      <c r="G38" s="58">
        <v>116.31205673758865</v>
      </c>
      <c r="H38" s="58">
        <v>139.76697061803443</v>
      </c>
      <c r="I38" s="58">
        <v>133.02938196555218</v>
      </c>
      <c r="J38" s="58">
        <v>139.76697061803443</v>
      </c>
      <c r="K38" s="58">
        <v>132.32016210739616</v>
      </c>
      <c r="L38" s="74">
        <v>139.76697061803446</v>
      </c>
      <c r="M38" s="74">
        <v>127.00101317122596</v>
      </c>
      <c r="N38" s="74">
        <v>132.16818642350557</v>
      </c>
      <c r="O38" s="74">
        <v>117.36720554272517</v>
      </c>
      <c r="P38" s="74">
        <v>217.45958429561202</v>
      </c>
    </row>
    <row r="39" spans="1:16">
      <c r="A39" s="13" t="s">
        <v>15</v>
      </c>
      <c r="B39" s="26">
        <v>76.16419454984478</v>
      </c>
      <c r="C39" s="37">
        <v>100</v>
      </c>
      <c r="D39" s="37">
        <v>99.057146142347946</v>
      </c>
      <c r="E39" s="37">
        <v>90.525468552374377</v>
      </c>
      <c r="F39" s="38">
        <v>100.87386455099458</v>
      </c>
      <c r="G39" s="37">
        <v>119.73094170403587</v>
      </c>
      <c r="H39" s="37">
        <v>124.83615039668851</v>
      </c>
      <c r="I39" s="83">
        <v>136.79429688398298</v>
      </c>
      <c r="J39" s="83">
        <v>159.74473956536735</v>
      </c>
      <c r="K39" s="83">
        <v>150.98309761986891</v>
      </c>
      <c r="L39" s="135">
        <v>151.47752098424746</v>
      </c>
      <c r="M39" s="135">
        <v>158.20397838335057</v>
      </c>
      <c r="N39" s="135">
        <v>157.60607105898586</v>
      </c>
      <c r="O39" s="135">
        <v>146.6322985542979</v>
      </c>
      <c r="P39" s="135">
        <v>147.28230415779447</v>
      </c>
    </row>
    <row r="40" spans="1:16">
      <c r="A40" s="47" t="s">
        <v>109</v>
      </c>
      <c r="B40" s="43">
        <v>87.659340659340657</v>
      </c>
      <c r="C40" s="58">
        <v>100</v>
      </c>
      <c r="D40" s="58">
        <v>139.45604395604397</v>
      </c>
      <c r="E40" s="58">
        <v>140.67582417582418</v>
      </c>
      <c r="F40" s="58">
        <v>154.31868131868131</v>
      </c>
      <c r="G40" s="58">
        <v>174.91208791208791</v>
      </c>
      <c r="H40" s="58">
        <v>189.53296703296704</v>
      </c>
      <c r="I40" s="58">
        <v>200.13736263736263</v>
      </c>
      <c r="J40" s="58">
        <v>252.47802197802196</v>
      </c>
      <c r="K40" s="58">
        <v>261.17582417582418</v>
      </c>
      <c r="L40" s="74">
        <v>292.75274725274727</v>
      </c>
      <c r="M40" s="74">
        <v>312.05494505494505</v>
      </c>
      <c r="N40" s="74">
        <v>304.85714285714283</v>
      </c>
      <c r="O40" s="74">
        <v>309.15384615384613</v>
      </c>
      <c r="P40" s="74">
        <v>273.35164835164835</v>
      </c>
    </row>
    <row r="41" spans="1:16">
      <c r="A41" s="13" t="s">
        <v>110</v>
      </c>
      <c r="B41" s="26">
        <v>73.439134984304161</v>
      </c>
      <c r="C41" s="37">
        <v>100</v>
      </c>
      <c r="D41" s="37">
        <v>114.77153819323334</v>
      </c>
      <c r="E41" s="37">
        <v>108.6327171259156</v>
      </c>
      <c r="F41" s="38">
        <v>119.20125566794559</v>
      </c>
      <c r="G41" s="37">
        <v>134.02511335891177</v>
      </c>
      <c r="H41" s="37">
        <v>140.8615277293338</v>
      </c>
      <c r="I41" s="83">
        <v>146.09347750261597</v>
      </c>
      <c r="J41" s="83">
        <v>166.62016044645972</v>
      </c>
      <c r="K41" s="83">
        <v>162.4869201255668</v>
      </c>
      <c r="L41" s="135">
        <v>170.648761771887</v>
      </c>
      <c r="M41" s="135">
        <v>168.29438437390999</v>
      </c>
      <c r="N41" s="135">
        <v>163.76002790373212</v>
      </c>
      <c r="O41" s="135">
        <v>167.43983257760726</v>
      </c>
      <c r="P41" s="135">
        <v>252.8601325427276</v>
      </c>
    </row>
    <row r="42" spans="1:16">
      <c r="A42" s="47" t="s">
        <v>16</v>
      </c>
      <c r="B42" s="43">
        <v>71.412169919632603</v>
      </c>
      <c r="C42" s="58">
        <v>100</v>
      </c>
      <c r="D42" s="58">
        <v>114.0068886337543</v>
      </c>
      <c r="E42" s="58">
        <v>110.21814006888633</v>
      </c>
      <c r="F42" s="58">
        <v>114.81056257175659</v>
      </c>
      <c r="G42" s="58">
        <v>187.71526980482204</v>
      </c>
      <c r="H42" s="58">
        <v>211.48105625717565</v>
      </c>
      <c r="I42" s="58">
        <v>264.52353616532724</v>
      </c>
      <c r="J42" s="58">
        <v>270.37887485648685</v>
      </c>
      <c r="K42" s="58">
        <v>271.52698048220441</v>
      </c>
      <c r="L42" s="74">
        <v>270.26406429391511</v>
      </c>
      <c r="M42" s="74">
        <v>288.40413318025264</v>
      </c>
      <c r="N42" s="74">
        <v>324.6842709529277</v>
      </c>
      <c r="O42" s="74">
        <v>325.0287026406429</v>
      </c>
      <c r="P42" s="74">
        <v>396.78530424799084</v>
      </c>
    </row>
    <row r="43" spans="1:16">
      <c r="A43" s="13" t="s">
        <v>111</v>
      </c>
      <c r="B43" s="26">
        <v>92.580583635323293</v>
      </c>
      <c r="C43" s="37">
        <v>100</v>
      </c>
      <c r="D43" s="37">
        <v>112.43562845699027</v>
      </c>
      <c r="E43" s="37">
        <v>108.16326530612245</v>
      </c>
      <c r="F43" s="38">
        <v>117.2801831012779</v>
      </c>
      <c r="G43" s="37">
        <v>125.11920656112912</v>
      </c>
      <c r="H43" s="37">
        <v>134.77016975014305</v>
      </c>
      <c r="I43" s="83">
        <v>130.173564753004</v>
      </c>
      <c r="J43" s="83">
        <v>125.9393477016975</v>
      </c>
      <c r="K43" s="83">
        <v>123.57428952889566</v>
      </c>
      <c r="L43" s="135">
        <v>126.24451649818805</v>
      </c>
      <c r="M43" s="135">
        <v>128.74308601945447</v>
      </c>
      <c r="N43" s="135">
        <v>129.41064276177758</v>
      </c>
      <c r="O43" s="135">
        <v>132.88193782185772</v>
      </c>
      <c r="P43" s="135">
        <v>125.86305550257487</v>
      </c>
    </row>
    <row r="44" spans="1:16">
      <c r="A44" s="47" t="s">
        <v>17</v>
      </c>
      <c r="B44" s="43">
        <v>75.718015665796344</v>
      </c>
      <c r="C44" s="58">
        <v>100</v>
      </c>
      <c r="D44" s="58">
        <v>103.42326660864521</v>
      </c>
      <c r="E44" s="58">
        <v>103.68436321438932</v>
      </c>
      <c r="F44" s="58">
        <v>113.80910937046707</v>
      </c>
      <c r="G44" s="58">
        <v>123.29561937917029</v>
      </c>
      <c r="H44" s="58">
        <v>122.77342616768203</v>
      </c>
      <c r="I44" s="58">
        <v>115.75282854656224</v>
      </c>
      <c r="J44" s="58">
        <v>119.93037423846825</v>
      </c>
      <c r="K44" s="58">
        <v>113.22889469103568</v>
      </c>
      <c r="L44" s="74">
        <v>109.37046707281695</v>
      </c>
      <c r="M44" s="74">
        <v>112.67769074557586</v>
      </c>
      <c r="N44" s="74">
        <v>110.35683202785032</v>
      </c>
      <c r="O44" s="74">
        <v>107.94894110821002</v>
      </c>
      <c r="P44" s="74">
        <v>116.65216129968088</v>
      </c>
    </row>
    <row r="45" spans="1:16">
      <c r="A45" s="13" t="s">
        <v>112</v>
      </c>
      <c r="B45" s="26">
        <v>87.334102712060016</v>
      </c>
      <c r="C45" s="37">
        <v>100</v>
      </c>
      <c r="D45" s="37">
        <v>98.932487016733987</v>
      </c>
      <c r="E45" s="37">
        <v>92.787074437391809</v>
      </c>
      <c r="F45" s="38">
        <v>108.56895556837853</v>
      </c>
      <c r="G45" s="37">
        <v>117.42642815926139</v>
      </c>
      <c r="H45" s="37">
        <v>125.15868436237739</v>
      </c>
      <c r="I45" s="83">
        <v>122.90825158684362</v>
      </c>
      <c r="J45" s="83">
        <v>130.66935949221005</v>
      </c>
      <c r="K45" s="83">
        <v>125.24523946912869</v>
      </c>
      <c r="L45" s="135">
        <v>127.58222735141376</v>
      </c>
      <c r="M45" s="135">
        <v>130.66935949221005</v>
      </c>
      <c r="N45" s="135">
        <v>127.92844777841894</v>
      </c>
      <c r="O45" s="135">
        <v>139.00750144258512</v>
      </c>
      <c r="P45" s="135">
        <v>134.21811886901327</v>
      </c>
    </row>
    <row r="46" spans="1:16">
      <c r="A46" s="70" t="s">
        <v>92</v>
      </c>
      <c r="B46" s="43">
        <v>70.389303971686985</v>
      </c>
      <c r="C46" s="58">
        <v>100</v>
      </c>
      <c r="D46" s="58">
        <v>113.52732992528509</v>
      </c>
      <c r="E46" s="58">
        <v>119.62249311836413</v>
      </c>
      <c r="F46" s="58">
        <v>132.441997640582</v>
      </c>
      <c r="G46" s="58">
        <v>146.71647660243806</v>
      </c>
      <c r="H46" s="58">
        <v>153.83405426661423</v>
      </c>
      <c r="I46" s="58">
        <v>152.22178529296107</v>
      </c>
      <c r="J46" s="58">
        <v>148.32874557609125</v>
      </c>
      <c r="K46" s="58">
        <v>139.67754620526938</v>
      </c>
      <c r="L46" s="74">
        <v>133.54305937868662</v>
      </c>
      <c r="M46" s="74">
        <v>134.05426661423519</v>
      </c>
      <c r="N46" s="74">
        <v>128.35233975619349</v>
      </c>
      <c r="O46" s="374">
        <v>173.06331104994101</v>
      </c>
      <c r="P46" s="374">
        <v>152.45772709398349</v>
      </c>
    </row>
    <row r="47" spans="1:16" ht="12.75" customHeight="1">
      <c r="A47" s="319"/>
      <c r="B47" s="726" t="s">
        <v>147</v>
      </c>
      <c r="C47" s="726"/>
      <c r="D47" s="726"/>
      <c r="E47" s="726"/>
      <c r="F47" s="726"/>
      <c r="G47" s="726"/>
      <c r="H47" s="726"/>
      <c r="I47" s="726"/>
      <c r="J47" s="726"/>
      <c r="K47" s="726"/>
      <c r="L47" s="726"/>
      <c r="M47" s="726"/>
      <c r="N47" s="726"/>
      <c r="O47" s="371"/>
      <c r="P47" s="371"/>
    </row>
    <row r="48" spans="1:16">
      <c r="A48" s="13" t="s">
        <v>76</v>
      </c>
      <c r="B48" s="26">
        <v>83.286893895913948</v>
      </c>
      <c r="C48" s="37">
        <v>100</v>
      </c>
      <c r="D48" s="37">
        <v>110</v>
      </c>
      <c r="E48" s="37">
        <v>86.462055431099913</v>
      </c>
      <c r="F48" s="38">
        <v>92.387017940125531</v>
      </c>
      <c r="G48" s="37">
        <v>113</v>
      </c>
      <c r="H48" s="37">
        <v>120</v>
      </c>
      <c r="I48" s="37">
        <v>126</v>
      </c>
      <c r="J48" s="37">
        <v>148</v>
      </c>
      <c r="K48" s="37">
        <v>137</v>
      </c>
      <c r="L48" s="67">
        <v>140</v>
      </c>
      <c r="M48" s="67">
        <v>136.69626046246734</v>
      </c>
      <c r="N48" s="67">
        <v>137.3009529362709</v>
      </c>
      <c r="O48" s="152">
        <v>137</v>
      </c>
      <c r="P48" s="152">
        <v>135.87932534760151</v>
      </c>
    </row>
    <row r="49" spans="1:16" ht="12.75" customHeight="1">
      <c r="A49" s="321"/>
      <c r="B49" s="726" t="s">
        <v>148</v>
      </c>
      <c r="C49" s="726"/>
      <c r="D49" s="726"/>
      <c r="E49" s="726"/>
      <c r="F49" s="726"/>
      <c r="G49" s="726"/>
      <c r="H49" s="726"/>
      <c r="I49" s="726"/>
      <c r="J49" s="726"/>
      <c r="K49" s="726"/>
      <c r="L49" s="726"/>
      <c r="M49" s="726"/>
      <c r="N49" s="726"/>
      <c r="O49" s="372"/>
      <c r="P49" s="615"/>
    </row>
    <row r="50" spans="1:16">
      <c r="A50" s="92" t="s">
        <v>76</v>
      </c>
      <c r="B50" s="78">
        <v>82.735792541147575</v>
      </c>
      <c r="C50" s="108">
        <v>100</v>
      </c>
      <c r="D50" s="108">
        <v>113</v>
      </c>
      <c r="E50" s="108">
        <v>110</v>
      </c>
      <c r="F50" s="123">
        <v>115</v>
      </c>
      <c r="G50" s="108">
        <v>126</v>
      </c>
      <c r="H50" s="108">
        <v>135</v>
      </c>
      <c r="I50" s="109">
        <v>141</v>
      </c>
      <c r="J50" s="109">
        <v>165</v>
      </c>
      <c r="K50" s="109">
        <v>157</v>
      </c>
      <c r="L50" s="152">
        <v>161.29152191125618</v>
      </c>
      <c r="M50" s="152">
        <v>160.10582765084186</v>
      </c>
      <c r="N50" s="152">
        <v>160.37664415215073</v>
      </c>
      <c r="O50" s="152">
        <v>161.85117921233442</v>
      </c>
      <c r="P50" s="152">
        <v>162.4747583789482</v>
      </c>
    </row>
    <row r="51" spans="1:16" ht="68.25" customHeight="1">
      <c r="A51" s="731" t="s">
        <v>396</v>
      </c>
      <c r="B51" s="731"/>
      <c r="C51" s="731"/>
      <c r="D51" s="731"/>
      <c r="E51" s="731"/>
      <c r="F51" s="731"/>
      <c r="G51" s="731"/>
      <c r="H51" s="731"/>
      <c r="I51" s="731"/>
      <c r="J51" s="731"/>
      <c r="K51" s="731"/>
      <c r="L51" s="731"/>
      <c r="M51" s="731"/>
      <c r="N51" s="731"/>
      <c r="O51" s="731"/>
      <c r="P51" s="731"/>
    </row>
  </sheetData>
  <mergeCells count="9">
    <mergeCell ref="A1:C1"/>
    <mergeCell ref="B49:N49"/>
    <mergeCell ref="A2:O2"/>
    <mergeCell ref="B3:P3"/>
    <mergeCell ref="A51:P51"/>
    <mergeCell ref="A3:A5"/>
    <mergeCell ref="B5:N5"/>
    <mergeCell ref="B26:N26"/>
    <mergeCell ref="B47:N47"/>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AD60"/>
  <sheetViews>
    <sheetView showGridLines="0" zoomScaleNormal="100" workbookViewId="0">
      <selection sqref="A1:B1"/>
    </sheetView>
  </sheetViews>
  <sheetFormatPr baseColWidth="10" defaultColWidth="10.85546875" defaultRowHeight="12.75"/>
  <cols>
    <col min="1" max="1" width="18.42578125" style="403" customWidth="1"/>
    <col min="2" max="6" width="6.28515625" style="403" customWidth="1"/>
    <col min="7" max="7" width="1" style="403" hidden="1" customWidth="1"/>
    <col min="8" max="17" width="6.28515625" style="403" customWidth="1"/>
    <col min="18" max="18" width="1" style="403" hidden="1" customWidth="1"/>
    <col min="19" max="28" width="6.28515625" style="403" customWidth="1"/>
    <col min="29" max="29" width="19.5703125" style="403" customWidth="1"/>
    <col min="30" max="30" width="11.28515625" style="403" customWidth="1"/>
    <col min="31" max="16384" width="10.85546875" style="403"/>
  </cols>
  <sheetData>
    <row r="1" spans="1:29">
      <c r="A1" s="675" t="s">
        <v>486</v>
      </c>
    </row>
    <row r="2" spans="1:29" s="404" customFormat="1" ht="23.25" customHeight="1">
      <c r="A2" s="820" t="s">
        <v>364</v>
      </c>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row>
    <row r="3" spans="1:29" ht="13.5" customHeight="1">
      <c r="A3" s="821" t="s">
        <v>260</v>
      </c>
      <c r="B3" s="830" t="s">
        <v>264</v>
      </c>
      <c r="C3" s="831"/>
      <c r="D3" s="831"/>
      <c r="E3" s="831"/>
      <c r="F3" s="831"/>
      <c r="G3" s="831"/>
      <c r="H3" s="831"/>
      <c r="I3" s="831"/>
      <c r="J3" s="831"/>
      <c r="K3" s="831"/>
      <c r="L3" s="831"/>
      <c r="M3" s="831"/>
      <c r="N3" s="831"/>
      <c r="O3" s="831"/>
      <c r="P3" s="831"/>
      <c r="Q3" s="831"/>
      <c r="R3" s="831"/>
      <c r="S3" s="831"/>
      <c r="T3" s="831"/>
      <c r="U3" s="831"/>
      <c r="V3" s="831"/>
      <c r="W3" s="831"/>
      <c r="X3" s="831"/>
      <c r="Y3" s="831"/>
      <c r="Z3" s="831"/>
      <c r="AA3" s="831"/>
      <c r="AB3" s="832"/>
      <c r="AC3" s="824" t="s">
        <v>260</v>
      </c>
    </row>
    <row r="4" spans="1:29" ht="13.5" customHeight="1">
      <c r="A4" s="822"/>
      <c r="B4" s="836" t="s">
        <v>261</v>
      </c>
      <c r="C4" s="837"/>
      <c r="D4" s="837"/>
      <c r="E4" s="837"/>
      <c r="F4" s="837"/>
      <c r="G4" s="681"/>
      <c r="H4" s="836" t="s">
        <v>262</v>
      </c>
      <c r="I4" s="837"/>
      <c r="J4" s="837"/>
      <c r="K4" s="837"/>
      <c r="L4" s="837"/>
      <c r="M4" s="830" t="s">
        <v>482</v>
      </c>
      <c r="N4" s="831"/>
      <c r="O4" s="831"/>
      <c r="P4" s="831"/>
      <c r="Q4" s="832"/>
      <c r="R4" s="437"/>
      <c r="S4" s="837" t="s">
        <v>300</v>
      </c>
      <c r="T4" s="837"/>
      <c r="U4" s="837"/>
      <c r="V4" s="837"/>
      <c r="W4" s="837"/>
      <c r="X4" s="830" t="s">
        <v>482</v>
      </c>
      <c r="Y4" s="831"/>
      <c r="Z4" s="831"/>
      <c r="AA4" s="831"/>
      <c r="AB4" s="832"/>
      <c r="AC4" s="825"/>
    </row>
    <row r="5" spans="1:29" ht="25.5" customHeight="1">
      <c r="A5" s="822"/>
      <c r="B5" s="838"/>
      <c r="C5" s="839"/>
      <c r="D5" s="839"/>
      <c r="E5" s="839"/>
      <c r="F5" s="839"/>
      <c r="G5" s="466"/>
      <c r="H5" s="838"/>
      <c r="I5" s="839"/>
      <c r="J5" s="839"/>
      <c r="K5" s="839"/>
      <c r="L5" s="839"/>
      <c r="M5" s="827" t="s">
        <v>263</v>
      </c>
      <c r="N5" s="828"/>
      <c r="O5" s="828"/>
      <c r="P5" s="828"/>
      <c r="Q5" s="829"/>
      <c r="R5" s="683"/>
      <c r="S5" s="839"/>
      <c r="T5" s="839"/>
      <c r="U5" s="839"/>
      <c r="V5" s="839"/>
      <c r="W5" s="839"/>
      <c r="X5" s="827" t="s">
        <v>301</v>
      </c>
      <c r="Y5" s="828"/>
      <c r="Z5" s="828"/>
      <c r="AA5" s="828"/>
      <c r="AB5" s="828"/>
      <c r="AC5" s="825"/>
    </row>
    <row r="6" spans="1:29" ht="28.5" customHeight="1">
      <c r="A6" s="823"/>
      <c r="B6" s="407" t="s">
        <v>265</v>
      </c>
      <c r="C6" s="407" t="s">
        <v>266</v>
      </c>
      <c r="D6" s="407" t="s">
        <v>267</v>
      </c>
      <c r="E6" s="407" t="s">
        <v>268</v>
      </c>
      <c r="F6" s="407" t="s">
        <v>269</v>
      </c>
      <c r="G6" s="406"/>
      <c r="H6" s="407" t="s">
        <v>265</v>
      </c>
      <c r="I6" s="407" t="s">
        <v>266</v>
      </c>
      <c r="J6" s="407" t="s">
        <v>267</v>
      </c>
      <c r="K6" s="407" t="s">
        <v>268</v>
      </c>
      <c r="L6" s="407" t="s">
        <v>269</v>
      </c>
      <c r="M6" s="407" t="s">
        <v>265</v>
      </c>
      <c r="N6" s="407" t="s">
        <v>266</v>
      </c>
      <c r="O6" s="407" t="s">
        <v>267</v>
      </c>
      <c r="P6" s="407" t="s">
        <v>268</v>
      </c>
      <c r="Q6" s="408" t="s">
        <v>269</v>
      </c>
      <c r="R6" s="406"/>
      <c r="S6" s="407" t="s">
        <v>265</v>
      </c>
      <c r="T6" s="407" t="s">
        <v>266</v>
      </c>
      <c r="U6" s="407" t="s">
        <v>267</v>
      </c>
      <c r="V6" s="407" t="s">
        <v>268</v>
      </c>
      <c r="W6" s="407" t="s">
        <v>269</v>
      </c>
      <c r="X6" s="407" t="s">
        <v>265</v>
      </c>
      <c r="Y6" s="407" t="s">
        <v>266</v>
      </c>
      <c r="Z6" s="407" t="s">
        <v>267</v>
      </c>
      <c r="AA6" s="407" t="s">
        <v>268</v>
      </c>
      <c r="AB6" s="408" t="s">
        <v>269</v>
      </c>
      <c r="AC6" s="826"/>
    </row>
    <row r="7" spans="1:29" s="502" customFormat="1" ht="12.75" customHeight="1">
      <c r="A7" s="834" t="s">
        <v>260</v>
      </c>
      <c r="B7" s="834"/>
      <c r="C7" s="834"/>
      <c r="D7" s="834"/>
      <c r="E7" s="834"/>
      <c r="F7" s="834"/>
      <c r="G7" s="834"/>
      <c r="H7" s="834"/>
      <c r="I7" s="834"/>
      <c r="J7" s="834"/>
      <c r="K7" s="834"/>
      <c r="L7" s="834"/>
      <c r="M7" s="834"/>
      <c r="N7" s="834"/>
      <c r="O7" s="834"/>
      <c r="P7" s="834"/>
      <c r="Q7" s="834"/>
      <c r="R7" s="834"/>
      <c r="S7" s="834"/>
      <c r="T7" s="834"/>
      <c r="U7" s="834"/>
      <c r="V7" s="834"/>
      <c r="W7" s="834"/>
      <c r="X7" s="834"/>
      <c r="Y7" s="834"/>
      <c r="Z7" s="834"/>
      <c r="AA7" s="834"/>
      <c r="AB7" s="835"/>
      <c r="AC7" s="501"/>
    </row>
    <row r="8" spans="1:29" ht="12.75" customHeight="1">
      <c r="A8" s="10" t="s">
        <v>270</v>
      </c>
      <c r="B8" s="409" t="s">
        <v>93</v>
      </c>
      <c r="C8" s="351" t="s">
        <v>93</v>
      </c>
      <c r="D8" s="417">
        <v>72</v>
      </c>
      <c r="E8" s="417">
        <v>21</v>
      </c>
      <c r="F8" s="419">
        <v>2.5</v>
      </c>
      <c r="G8" s="406"/>
      <c r="H8" s="409" t="s">
        <v>93</v>
      </c>
      <c r="I8" s="351" t="s">
        <v>93</v>
      </c>
      <c r="J8" s="417">
        <v>91</v>
      </c>
      <c r="K8" s="417">
        <v>28</v>
      </c>
      <c r="L8" s="418">
        <v>3.6</v>
      </c>
      <c r="M8" s="351" t="s">
        <v>93</v>
      </c>
      <c r="N8" s="351" t="s">
        <v>93</v>
      </c>
      <c r="O8" s="417">
        <v>76</v>
      </c>
      <c r="P8" s="417">
        <v>15</v>
      </c>
      <c r="Q8" s="423">
        <v>2.2000000000000002</v>
      </c>
      <c r="R8" s="406"/>
      <c r="S8" s="409" t="s">
        <v>93</v>
      </c>
      <c r="T8" s="351" t="s">
        <v>93</v>
      </c>
      <c r="U8" s="417">
        <v>94.886774898862996</v>
      </c>
      <c r="V8" s="417">
        <v>32.405999807200999</v>
      </c>
      <c r="W8" s="418">
        <v>3.5277267724865999</v>
      </c>
      <c r="X8" s="351" t="s">
        <v>93</v>
      </c>
      <c r="Y8" s="351" t="s">
        <v>93</v>
      </c>
      <c r="Z8" s="417">
        <v>78.927253018654</v>
      </c>
      <c r="AA8" s="417">
        <v>16.394288546824001</v>
      </c>
      <c r="AB8" s="423">
        <v>2.1875587197269999</v>
      </c>
      <c r="AC8" s="410" t="s">
        <v>270</v>
      </c>
    </row>
    <row r="9" spans="1:29" ht="12.75" customHeight="1">
      <c r="A9" s="411" t="s">
        <v>50</v>
      </c>
      <c r="B9" s="352" t="s">
        <v>93</v>
      </c>
      <c r="C9" s="352" t="s">
        <v>93</v>
      </c>
      <c r="D9" s="412">
        <v>14</v>
      </c>
      <c r="E9" s="412">
        <v>31</v>
      </c>
      <c r="F9" s="413">
        <v>4</v>
      </c>
      <c r="G9" s="414"/>
      <c r="H9" s="412">
        <v>74</v>
      </c>
      <c r="I9" s="412">
        <v>35</v>
      </c>
      <c r="J9" s="412">
        <v>45</v>
      </c>
      <c r="K9" s="412">
        <v>28</v>
      </c>
      <c r="L9" s="413">
        <v>4</v>
      </c>
      <c r="M9" s="412">
        <v>47</v>
      </c>
      <c r="N9" s="412">
        <v>35</v>
      </c>
      <c r="O9" s="412">
        <v>34</v>
      </c>
      <c r="P9" s="412">
        <v>20</v>
      </c>
      <c r="Q9" s="415">
        <v>2.6</v>
      </c>
      <c r="R9" s="414"/>
      <c r="S9" s="412">
        <v>70.559392439635005</v>
      </c>
      <c r="T9" s="412">
        <v>35.866622490607</v>
      </c>
      <c r="U9" s="412">
        <v>43.107982123037999</v>
      </c>
      <c r="V9" s="412">
        <v>26.403557509833</v>
      </c>
      <c r="W9" s="413">
        <v>3.4156275976382</v>
      </c>
      <c r="X9" s="412">
        <v>57.063448014495997</v>
      </c>
      <c r="Y9" s="412">
        <v>35.376120082976001</v>
      </c>
      <c r="Z9" s="412">
        <v>34.623458758135001</v>
      </c>
      <c r="AA9" s="412">
        <v>19.084135220511001</v>
      </c>
      <c r="AB9" s="415">
        <v>2.1700195715230999</v>
      </c>
      <c r="AC9" s="416" t="s">
        <v>50</v>
      </c>
    </row>
    <row r="10" spans="1:29" s="404" customFormat="1" ht="12.75" customHeight="1">
      <c r="A10" s="10" t="s">
        <v>271</v>
      </c>
      <c r="B10" s="351" t="s">
        <v>93</v>
      </c>
      <c r="C10" s="351" t="s">
        <v>93</v>
      </c>
      <c r="D10" s="351" t="s">
        <v>93</v>
      </c>
      <c r="E10" s="351" t="s">
        <v>93</v>
      </c>
      <c r="F10" s="351" t="s">
        <v>93</v>
      </c>
      <c r="G10" s="406"/>
      <c r="H10" s="417">
        <v>67</v>
      </c>
      <c r="I10" s="351" t="s">
        <v>93</v>
      </c>
      <c r="J10" s="417">
        <v>69</v>
      </c>
      <c r="K10" s="417">
        <v>26</v>
      </c>
      <c r="L10" s="418">
        <v>1</v>
      </c>
      <c r="M10" s="417">
        <v>56</v>
      </c>
      <c r="N10" s="351" t="s">
        <v>93</v>
      </c>
      <c r="O10" s="417">
        <v>62</v>
      </c>
      <c r="P10" s="417">
        <v>21</v>
      </c>
      <c r="Q10" s="419">
        <v>0.5</v>
      </c>
      <c r="R10" s="406"/>
      <c r="S10" s="417">
        <v>69</v>
      </c>
      <c r="T10" s="438">
        <v>1</v>
      </c>
      <c r="U10" s="417">
        <v>71</v>
      </c>
      <c r="V10" s="417">
        <v>27</v>
      </c>
      <c r="W10" s="351" t="s">
        <v>93</v>
      </c>
      <c r="X10" s="417">
        <v>60</v>
      </c>
      <c r="Y10" s="351">
        <v>1</v>
      </c>
      <c r="Z10" s="417">
        <v>63</v>
      </c>
      <c r="AA10" s="417">
        <v>24</v>
      </c>
      <c r="AB10" s="351" t="s">
        <v>93</v>
      </c>
      <c r="AC10" s="420" t="s">
        <v>271</v>
      </c>
    </row>
    <row r="11" spans="1:29" s="404" customFormat="1" ht="12.75" customHeight="1">
      <c r="A11" s="411" t="s">
        <v>272</v>
      </c>
      <c r="B11" s="352" t="s">
        <v>93</v>
      </c>
      <c r="C11" s="352" t="s">
        <v>93</v>
      </c>
      <c r="D11" s="352" t="s">
        <v>93</v>
      </c>
      <c r="E11" s="352" t="s">
        <v>93</v>
      </c>
      <c r="F11" s="352" t="s">
        <v>93</v>
      </c>
      <c r="G11" s="406"/>
      <c r="H11" s="352" t="s">
        <v>93</v>
      </c>
      <c r="I11" s="352" t="s">
        <v>93</v>
      </c>
      <c r="J11" s="352" t="s">
        <v>93</v>
      </c>
      <c r="K11" s="352" t="s">
        <v>93</v>
      </c>
      <c r="L11" s="352" t="s">
        <v>93</v>
      </c>
      <c r="M11" s="352" t="s">
        <v>93</v>
      </c>
      <c r="N11" s="352" t="s">
        <v>93</v>
      </c>
      <c r="O11" s="352" t="s">
        <v>93</v>
      </c>
      <c r="P11" s="352" t="s">
        <v>93</v>
      </c>
      <c r="Q11" s="352" t="s">
        <v>93</v>
      </c>
      <c r="R11" s="406"/>
      <c r="S11" s="352" t="s">
        <v>93</v>
      </c>
      <c r="T11" s="352" t="s">
        <v>93</v>
      </c>
      <c r="U11" s="352" t="s">
        <v>93</v>
      </c>
      <c r="V11" s="352" t="s">
        <v>93</v>
      </c>
      <c r="W11" s="352" t="s">
        <v>93</v>
      </c>
      <c r="X11" s="352" t="s">
        <v>93</v>
      </c>
      <c r="Y11" s="352" t="s">
        <v>93</v>
      </c>
      <c r="Z11" s="352" t="s">
        <v>93</v>
      </c>
      <c r="AA11" s="352" t="s">
        <v>93</v>
      </c>
      <c r="AB11" s="352" t="s">
        <v>93</v>
      </c>
      <c r="AC11" s="416" t="s">
        <v>272</v>
      </c>
    </row>
    <row r="12" spans="1:29" s="404" customFormat="1" ht="12.75" customHeight="1">
      <c r="A12" s="10" t="s">
        <v>273</v>
      </c>
      <c r="B12" s="351" t="s">
        <v>93</v>
      </c>
      <c r="C12" s="351" t="s">
        <v>93</v>
      </c>
      <c r="D12" s="351" t="s">
        <v>93</v>
      </c>
      <c r="E12" s="351" t="s">
        <v>93</v>
      </c>
      <c r="F12" s="30">
        <v>0.2</v>
      </c>
      <c r="G12" s="414"/>
      <c r="H12" s="421">
        <v>89</v>
      </c>
      <c r="I12" s="421">
        <v>49</v>
      </c>
      <c r="J12" s="421">
        <v>58</v>
      </c>
      <c r="K12" s="421">
        <v>13</v>
      </c>
      <c r="L12" s="30">
        <v>0.4</v>
      </c>
      <c r="M12" s="421">
        <v>89</v>
      </c>
      <c r="N12" s="421">
        <v>49</v>
      </c>
      <c r="O12" s="421">
        <v>58</v>
      </c>
      <c r="P12" s="421">
        <v>12</v>
      </c>
      <c r="Q12" s="31">
        <v>0.4</v>
      </c>
      <c r="R12" s="414"/>
      <c r="S12" s="421">
        <v>86</v>
      </c>
      <c r="T12" s="421">
        <v>49</v>
      </c>
      <c r="U12" s="421">
        <v>57</v>
      </c>
      <c r="V12" s="421">
        <v>11</v>
      </c>
      <c r="W12" s="30">
        <v>0.5</v>
      </c>
      <c r="X12" s="421">
        <v>86</v>
      </c>
      <c r="Y12" s="421">
        <v>49</v>
      </c>
      <c r="Z12" s="421">
        <v>57</v>
      </c>
      <c r="AA12" s="421">
        <v>11</v>
      </c>
      <c r="AB12" s="31">
        <v>0.4</v>
      </c>
      <c r="AC12" s="420" t="s">
        <v>273</v>
      </c>
    </row>
    <row r="13" spans="1:29" s="404" customFormat="1" ht="12.75" customHeight="1">
      <c r="A13" s="411" t="s">
        <v>274</v>
      </c>
      <c r="B13" s="352" t="s">
        <v>93</v>
      </c>
      <c r="C13" s="352" t="s">
        <v>93</v>
      </c>
      <c r="D13" s="352" t="s">
        <v>93</v>
      </c>
      <c r="E13" s="352" t="s">
        <v>93</v>
      </c>
      <c r="F13" s="413">
        <v>3.2</v>
      </c>
      <c r="G13" s="406"/>
      <c r="H13" s="412">
        <v>67</v>
      </c>
      <c r="I13" s="412">
        <v>0</v>
      </c>
      <c r="J13" s="412">
        <v>64</v>
      </c>
      <c r="K13" s="412">
        <v>31</v>
      </c>
      <c r="L13" s="413">
        <v>3.5</v>
      </c>
      <c r="M13" s="412">
        <v>59</v>
      </c>
      <c r="N13" s="412">
        <v>0</v>
      </c>
      <c r="O13" s="412">
        <v>58</v>
      </c>
      <c r="P13" s="412">
        <v>27</v>
      </c>
      <c r="Q13" s="415">
        <v>3</v>
      </c>
      <c r="R13" s="406"/>
      <c r="S13" s="412">
        <v>66</v>
      </c>
      <c r="T13" s="412">
        <v>0</v>
      </c>
      <c r="U13" s="412">
        <v>60</v>
      </c>
      <c r="V13" s="412">
        <v>31</v>
      </c>
      <c r="W13" s="413">
        <v>3.4</v>
      </c>
      <c r="X13" s="412">
        <v>56</v>
      </c>
      <c r="Y13" s="412">
        <v>0</v>
      </c>
      <c r="Z13" s="412">
        <v>52</v>
      </c>
      <c r="AA13" s="412">
        <v>27</v>
      </c>
      <c r="AB13" s="415">
        <v>2.8</v>
      </c>
      <c r="AC13" s="416" t="s">
        <v>274</v>
      </c>
    </row>
    <row r="14" spans="1:29" s="404" customFormat="1" ht="12.75" customHeight="1">
      <c r="A14" s="10" t="s">
        <v>275</v>
      </c>
      <c r="B14" s="417">
        <v>69</v>
      </c>
      <c r="C14" s="417">
        <v>22</v>
      </c>
      <c r="D14" s="417">
        <v>57</v>
      </c>
      <c r="E14" s="417">
        <v>21</v>
      </c>
      <c r="F14" s="418">
        <v>1.9</v>
      </c>
      <c r="G14" s="406"/>
      <c r="H14" s="417">
        <v>87</v>
      </c>
      <c r="I14" s="417">
        <v>32</v>
      </c>
      <c r="J14" s="417">
        <v>71</v>
      </c>
      <c r="K14" s="417">
        <v>32</v>
      </c>
      <c r="L14" s="418">
        <v>3.7</v>
      </c>
      <c r="M14" s="417">
        <v>75</v>
      </c>
      <c r="N14" s="417">
        <v>29</v>
      </c>
      <c r="O14" s="417">
        <v>66</v>
      </c>
      <c r="P14" s="417">
        <v>25</v>
      </c>
      <c r="Q14" s="419">
        <v>2.5</v>
      </c>
      <c r="R14" s="406"/>
      <c r="S14" s="417">
        <v>84</v>
      </c>
      <c r="T14" s="417">
        <v>26</v>
      </c>
      <c r="U14" s="417">
        <v>71</v>
      </c>
      <c r="V14" s="417">
        <v>34</v>
      </c>
      <c r="W14" s="418">
        <v>3.2</v>
      </c>
      <c r="X14" s="417">
        <v>72</v>
      </c>
      <c r="Y14" s="417">
        <v>23</v>
      </c>
      <c r="Z14" s="417">
        <v>65</v>
      </c>
      <c r="AA14" s="417">
        <v>27</v>
      </c>
      <c r="AB14" s="419">
        <v>1.9</v>
      </c>
      <c r="AC14" s="420" t="s">
        <v>275</v>
      </c>
    </row>
    <row r="15" spans="1:29" s="404" customFormat="1" ht="12.75" customHeight="1">
      <c r="A15" s="411" t="s">
        <v>276</v>
      </c>
      <c r="B15" s="350" t="s">
        <v>93</v>
      </c>
      <c r="C15" s="350" t="s">
        <v>93</v>
      </c>
      <c r="D15" s="350" t="s">
        <v>93</v>
      </c>
      <c r="E15" s="350" t="s">
        <v>93</v>
      </c>
      <c r="F15" s="413">
        <v>2.2000000000000002</v>
      </c>
      <c r="G15" s="414"/>
      <c r="H15" s="352" t="s">
        <v>93</v>
      </c>
      <c r="I15" s="412" t="s">
        <v>37</v>
      </c>
      <c r="J15" s="412">
        <v>70</v>
      </c>
      <c r="K15" s="412">
        <v>25</v>
      </c>
      <c r="L15" s="413">
        <v>2</v>
      </c>
      <c r="M15" s="352" t="s">
        <v>93</v>
      </c>
      <c r="N15" s="412" t="s">
        <v>37</v>
      </c>
      <c r="O15" s="412">
        <v>68</v>
      </c>
      <c r="P15" s="412">
        <v>24</v>
      </c>
      <c r="Q15" s="415">
        <v>1.8</v>
      </c>
      <c r="R15" s="414"/>
      <c r="S15" s="352" t="s">
        <v>93</v>
      </c>
      <c r="T15" s="412" t="s">
        <v>37</v>
      </c>
      <c r="U15" s="412">
        <v>59</v>
      </c>
      <c r="V15" s="412">
        <v>26</v>
      </c>
      <c r="W15" s="413">
        <v>1.9</v>
      </c>
      <c r="X15" s="352" t="s">
        <v>93</v>
      </c>
      <c r="Y15" s="412" t="s">
        <v>37</v>
      </c>
      <c r="Z15" s="412">
        <v>56</v>
      </c>
      <c r="AA15" s="412">
        <v>23</v>
      </c>
      <c r="AB15" s="415">
        <v>1.5</v>
      </c>
      <c r="AC15" s="416" t="s">
        <v>276</v>
      </c>
    </row>
    <row r="16" spans="1:29" s="404" customFormat="1" ht="12.75" customHeight="1">
      <c r="A16" s="10" t="s">
        <v>277</v>
      </c>
      <c r="B16" s="417">
        <v>59</v>
      </c>
      <c r="C16" s="417">
        <v>0</v>
      </c>
      <c r="D16" s="417">
        <v>46</v>
      </c>
      <c r="E16" s="417">
        <v>26</v>
      </c>
      <c r="F16" s="349" t="s">
        <v>93</v>
      </c>
      <c r="G16" s="406"/>
      <c r="H16" s="417">
        <v>55</v>
      </c>
      <c r="I16" s="417" t="s">
        <v>37</v>
      </c>
      <c r="J16" s="417">
        <v>55</v>
      </c>
      <c r="K16" s="417">
        <v>11</v>
      </c>
      <c r="L16" s="418">
        <v>2.6</v>
      </c>
      <c r="M16" s="417">
        <v>48</v>
      </c>
      <c r="N16" s="417" t="s">
        <v>37</v>
      </c>
      <c r="O16" s="417">
        <v>51</v>
      </c>
      <c r="P16" s="417">
        <v>8</v>
      </c>
      <c r="Q16" s="419">
        <v>1.9</v>
      </c>
      <c r="R16" s="406"/>
      <c r="S16" s="417">
        <v>56</v>
      </c>
      <c r="T16" s="417" t="s">
        <v>37</v>
      </c>
      <c r="U16" s="417">
        <v>55</v>
      </c>
      <c r="V16" s="417">
        <v>12</v>
      </c>
      <c r="W16" s="418">
        <v>2.2999999999999998</v>
      </c>
      <c r="X16" s="417">
        <v>49</v>
      </c>
      <c r="Y16" s="417" t="s">
        <v>37</v>
      </c>
      <c r="Z16" s="417">
        <v>52</v>
      </c>
      <c r="AA16" s="417">
        <v>9</v>
      </c>
      <c r="AB16" s="419">
        <v>1.6</v>
      </c>
      <c r="AC16" s="420" t="s">
        <v>277</v>
      </c>
    </row>
    <row r="17" spans="1:30" s="404" customFormat="1" ht="12.75" customHeight="1">
      <c r="A17" s="411" t="s">
        <v>48</v>
      </c>
      <c r="B17" s="350" t="s">
        <v>93</v>
      </c>
      <c r="C17" s="350" t="s">
        <v>93</v>
      </c>
      <c r="D17" s="350" t="s">
        <v>93</v>
      </c>
      <c r="E17" s="350" t="s">
        <v>93</v>
      </c>
      <c r="F17" s="350" t="s">
        <v>93</v>
      </c>
      <c r="G17" s="406"/>
      <c r="H17" s="352" t="s">
        <v>93</v>
      </c>
      <c r="I17" s="352" t="s">
        <v>93</v>
      </c>
      <c r="J17" s="352" t="s">
        <v>93</v>
      </c>
      <c r="K17" s="352" t="s">
        <v>93</v>
      </c>
      <c r="L17" s="413">
        <v>2.5</v>
      </c>
      <c r="M17" s="352" t="s">
        <v>93</v>
      </c>
      <c r="N17" s="352" t="s">
        <v>93</v>
      </c>
      <c r="O17" s="352" t="s">
        <v>93</v>
      </c>
      <c r="P17" s="352" t="s">
        <v>93</v>
      </c>
      <c r="Q17" s="352" t="s">
        <v>93</v>
      </c>
      <c r="R17" s="406"/>
      <c r="S17" s="352" t="s">
        <v>93</v>
      </c>
      <c r="T17" s="352" t="s">
        <v>93</v>
      </c>
      <c r="U17" s="352" t="s">
        <v>93</v>
      </c>
      <c r="V17" s="352" t="s">
        <v>93</v>
      </c>
      <c r="W17" s="413">
        <v>2.4</v>
      </c>
      <c r="X17" s="352" t="s">
        <v>93</v>
      </c>
      <c r="Y17" s="352" t="s">
        <v>93</v>
      </c>
      <c r="Z17" s="352" t="s">
        <v>93</v>
      </c>
      <c r="AA17" s="352" t="s">
        <v>93</v>
      </c>
      <c r="AB17" s="352" t="s">
        <v>93</v>
      </c>
      <c r="AC17" s="416" t="s">
        <v>48</v>
      </c>
    </row>
    <row r="18" spans="1:30" s="404" customFormat="1" ht="12.75" customHeight="1">
      <c r="A18" s="10" t="s">
        <v>65</v>
      </c>
      <c r="B18" s="417">
        <v>44</v>
      </c>
      <c r="C18" s="417">
        <v>0</v>
      </c>
      <c r="D18" s="417">
        <v>23</v>
      </c>
      <c r="E18" s="417">
        <v>23</v>
      </c>
      <c r="F18" s="349" t="s">
        <v>93</v>
      </c>
      <c r="G18" s="414"/>
      <c r="H18" s="417">
        <v>59</v>
      </c>
      <c r="I18" s="417">
        <v>0</v>
      </c>
      <c r="J18" s="417">
        <v>48</v>
      </c>
      <c r="K18" s="417">
        <v>25</v>
      </c>
      <c r="L18" s="418">
        <v>5.4</v>
      </c>
      <c r="M18" s="417">
        <v>53</v>
      </c>
      <c r="N18" s="417">
        <v>0</v>
      </c>
      <c r="O18" s="417">
        <v>46</v>
      </c>
      <c r="P18" s="417">
        <v>18</v>
      </c>
      <c r="Q18" s="419">
        <v>3.9</v>
      </c>
      <c r="R18" s="414"/>
      <c r="S18" s="417">
        <v>63</v>
      </c>
      <c r="T18" s="417">
        <v>0</v>
      </c>
      <c r="U18" s="417">
        <v>51</v>
      </c>
      <c r="V18" s="417">
        <v>30</v>
      </c>
      <c r="W18" s="418">
        <v>3.9</v>
      </c>
      <c r="X18" s="417">
        <v>56</v>
      </c>
      <c r="Y18" s="417">
        <v>0</v>
      </c>
      <c r="Z18" s="417">
        <v>48</v>
      </c>
      <c r="AA18" s="417">
        <v>22</v>
      </c>
      <c r="AB18" s="419">
        <v>3.3</v>
      </c>
      <c r="AC18" s="420" t="s">
        <v>65</v>
      </c>
    </row>
    <row r="19" spans="1:30" s="404" customFormat="1" ht="12.75" customHeight="1">
      <c r="A19" s="411" t="s">
        <v>278</v>
      </c>
      <c r="B19" s="350" t="s">
        <v>93</v>
      </c>
      <c r="C19" s="350" t="s">
        <v>93</v>
      </c>
      <c r="D19" s="350" t="s">
        <v>93</v>
      </c>
      <c r="E19" s="350" t="s">
        <v>93</v>
      </c>
      <c r="F19" s="413">
        <v>4.5999999999999996</v>
      </c>
      <c r="G19" s="406"/>
      <c r="H19" s="352" t="s">
        <v>93</v>
      </c>
      <c r="I19" s="412" t="s">
        <v>37</v>
      </c>
      <c r="J19" s="412">
        <v>66</v>
      </c>
      <c r="K19" s="412">
        <v>11</v>
      </c>
      <c r="L19" s="413">
        <v>2.1</v>
      </c>
      <c r="M19" s="352" t="s">
        <v>93</v>
      </c>
      <c r="N19" s="412" t="s">
        <v>37</v>
      </c>
      <c r="O19" s="352" t="s">
        <v>93</v>
      </c>
      <c r="P19" s="352" t="s">
        <v>93</v>
      </c>
      <c r="Q19" s="352" t="s">
        <v>93</v>
      </c>
      <c r="R19" s="406"/>
      <c r="S19" s="352" t="s">
        <v>93</v>
      </c>
      <c r="T19" s="352" t="s">
        <v>93</v>
      </c>
      <c r="U19" s="352" t="s">
        <v>93</v>
      </c>
      <c r="V19" s="352" t="s">
        <v>93</v>
      </c>
      <c r="W19" s="352" t="s">
        <v>93</v>
      </c>
      <c r="X19" s="352" t="s">
        <v>93</v>
      </c>
      <c r="Y19" s="352" t="s">
        <v>93</v>
      </c>
      <c r="Z19" s="352" t="s">
        <v>93</v>
      </c>
      <c r="AA19" s="352" t="s">
        <v>93</v>
      </c>
      <c r="AB19" s="352" t="s">
        <v>93</v>
      </c>
      <c r="AC19" s="416" t="s">
        <v>278</v>
      </c>
    </row>
    <row r="20" spans="1:30" s="404" customFormat="1" ht="12.75" customHeight="1">
      <c r="A20" s="10" t="s">
        <v>9</v>
      </c>
      <c r="B20" s="349" t="s">
        <v>93</v>
      </c>
      <c r="C20" s="417">
        <v>11</v>
      </c>
      <c r="D20" s="417">
        <v>47</v>
      </c>
      <c r="E20" s="417">
        <v>21</v>
      </c>
      <c r="F20" s="418">
        <v>1.7</v>
      </c>
      <c r="G20" s="406"/>
      <c r="H20" s="351" t="s">
        <v>93</v>
      </c>
      <c r="I20" s="417">
        <v>13</v>
      </c>
      <c r="J20" s="417">
        <v>41</v>
      </c>
      <c r="K20" s="417">
        <v>14</v>
      </c>
      <c r="L20" s="418">
        <v>1.7</v>
      </c>
      <c r="M20" s="351" t="s">
        <v>93</v>
      </c>
      <c r="N20" s="351" t="s">
        <v>93</v>
      </c>
      <c r="O20" s="351" t="s">
        <v>93</v>
      </c>
      <c r="P20" s="351" t="s">
        <v>93</v>
      </c>
      <c r="Q20" s="351" t="s">
        <v>93</v>
      </c>
      <c r="R20" s="406"/>
      <c r="S20" s="438">
        <v>41</v>
      </c>
      <c r="T20" s="417">
        <v>4</v>
      </c>
      <c r="U20" s="417">
        <v>30</v>
      </c>
      <c r="V20" s="417">
        <v>16</v>
      </c>
      <c r="W20" s="418">
        <v>1.7</v>
      </c>
      <c r="X20" s="438">
        <v>38</v>
      </c>
      <c r="Y20" s="438">
        <v>4</v>
      </c>
      <c r="Z20" s="438">
        <v>29</v>
      </c>
      <c r="AA20" s="438">
        <v>13</v>
      </c>
      <c r="AB20" s="351">
        <v>1.5</v>
      </c>
      <c r="AC20" s="420" t="s">
        <v>9</v>
      </c>
    </row>
    <row r="21" spans="1:30" s="404" customFormat="1" ht="12.75" customHeight="1">
      <c r="A21" s="411" t="s">
        <v>279</v>
      </c>
      <c r="B21" s="350" t="s">
        <v>93</v>
      </c>
      <c r="C21" s="350" t="s">
        <v>93</v>
      </c>
      <c r="D21" s="350" t="s">
        <v>93</v>
      </c>
      <c r="E21" s="350" t="s">
        <v>93</v>
      </c>
      <c r="F21" s="350" t="s">
        <v>93</v>
      </c>
      <c r="G21" s="414"/>
      <c r="H21" s="412">
        <v>86</v>
      </c>
      <c r="I21" s="412">
        <v>6</v>
      </c>
      <c r="J21" s="412">
        <v>80</v>
      </c>
      <c r="K21" s="412">
        <v>39</v>
      </c>
      <c r="L21" s="413">
        <v>2.5</v>
      </c>
      <c r="M21" s="412">
        <v>70</v>
      </c>
      <c r="N21" s="412">
        <v>4</v>
      </c>
      <c r="O21" s="412">
        <v>68</v>
      </c>
      <c r="P21" s="412">
        <v>35</v>
      </c>
      <c r="Q21" s="415">
        <v>1.8</v>
      </c>
      <c r="R21" s="414"/>
      <c r="S21" s="412">
        <v>76</v>
      </c>
      <c r="T21" s="412">
        <v>6</v>
      </c>
      <c r="U21" s="412">
        <v>69</v>
      </c>
      <c r="V21" s="412">
        <v>36</v>
      </c>
      <c r="W21" s="413">
        <v>2.7</v>
      </c>
      <c r="X21" s="412">
        <v>61</v>
      </c>
      <c r="Y21" s="412">
        <v>4</v>
      </c>
      <c r="Z21" s="412">
        <v>58</v>
      </c>
      <c r="AA21" s="412">
        <v>31</v>
      </c>
      <c r="AB21" s="415">
        <v>1.5</v>
      </c>
      <c r="AC21" s="416" t="s">
        <v>279</v>
      </c>
    </row>
    <row r="22" spans="1:30" s="404" customFormat="1" ht="12.75" customHeight="1">
      <c r="A22" s="10" t="s">
        <v>280</v>
      </c>
      <c r="B22" s="349" t="s">
        <v>93</v>
      </c>
      <c r="C22" s="349" t="s">
        <v>93</v>
      </c>
      <c r="D22" s="349" t="s">
        <v>93</v>
      </c>
      <c r="E22" s="349" t="s">
        <v>93</v>
      </c>
      <c r="F22" s="349" t="s">
        <v>93</v>
      </c>
      <c r="G22" s="406"/>
      <c r="H22" s="351" t="s">
        <v>93</v>
      </c>
      <c r="I22" s="417">
        <v>20</v>
      </c>
      <c r="J22" s="417">
        <v>59</v>
      </c>
      <c r="K22" s="351" t="s">
        <v>93</v>
      </c>
      <c r="L22" s="351" t="s">
        <v>93</v>
      </c>
      <c r="M22" s="351" t="s">
        <v>93</v>
      </c>
      <c r="N22" s="417">
        <v>20</v>
      </c>
      <c r="O22" s="417">
        <v>57</v>
      </c>
      <c r="P22" s="351" t="s">
        <v>93</v>
      </c>
      <c r="Q22" s="351" t="s">
        <v>93</v>
      </c>
      <c r="R22" s="406"/>
      <c r="S22" s="351" t="s">
        <v>93</v>
      </c>
      <c r="T22" s="417">
        <v>14</v>
      </c>
      <c r="U22" s="417">
        <v>80</v>
      </c>
      <c r="V22" s="438">
        <v>34</v>
      </c>
      <c r="W22" s="351">
        <v>3.3</v>
      </c>
      <c r="X22" s="351" t="s">
        <v>93</v>
      </c>
      <c r="Y22" s="417">
        <v>14</v>
      </c>
      <c r="Z22" s="417">
        <v>77</v>
      </c>
      <c r="AA22" s="438">
        <v>28</v>
      </c>
      <c r="AB22" s="351">
        <v>2.2999999999999998</v>
      </c>
      <c r="AC22" s="420" t="s">
        <v>280</v>
      </c>
    </row>
    <row r="23" spans="1:30" s="404" customFormat="1" ht="12.75" customHeight="1">
      <c r="A23" s="411" t="s">
        <v>281</v>
      </c>
      <c r="B23" s="350" t="s">
        <v>93</v>
      </c>
      <c r="C23" s="350" t="s">
        <v>93</v>
      </c>
      <c r="D23" s="412">
        <v>44</v>
      </c>
      <c r="E23" s="412">
        <v>9</v>
      </c>
      <c r="F23" s="413">
        <v>0.9</v>
      </c>
      <c r="G23" s="406"/>
      <c r="H23" s="412">
        <v>71</v>
      </c>
      <c r="I23" s="412">
        <v>23</v>
      </c>
      <c r="J23" s="412">
        <v>57</v>
      </c>
      <c r="K23" s="412">
        <v>21</v>
      </c>
      <c r="L23" s="413">
        <v>1.8</v>
      </c>
      <c r="M23" s="352" t="s">
        <v>93</v>
      </c>
      <c r="N23" s="352" t="s">
        <v>93</v>
      </c>
      <c r="O23" s="412">
        <v>55</v>
      </c>
      <c r="P23" s="412">
        <v>20</v>
      </c>
      <c r="Q23" s="415">
        <v>1.7</v>
      </c>
      <c r="R23" s="406"/>
      <c r="S23" s="412">
        <v>68</v>
      </c>
      <c r="T23" s="412">
        <v>21</v>
      </c>
      <c r="U23" s="412">
        <v>52</v>
      </c>
      <c r="V23" s="412">
        <v>22</v>
      </c>
      <c r="W23" s="413">
        <v>2</v>
      </c>
      <c r="X23" s="352" t="s">
        <v>93</v>
      </c>
      <c r="Y23" s="352" t="s">
        <v>93</v>
      </c>
      <c r="Z23" s="412">
        <v>49</v>
      </c>
      <c r="AA23" s="412">
        <v>21</v>
      </c>
      <c r="AB23" s="415">
        <v>1.8</v>
      </c>
      <c r="AC23" s="416" t="s">
        <v>281</v>
      </c>
    </row>
    <row r="24" spans="1:30" s="404" customFormat="1" ht="12.75" customHeight="1">
      <c r="A24" s="10" t="s">
        <v>49</v>
      </c>
      <c r="B24" s="349" t="s">
        <v>93</v>
      </c>
      <c r="C24" s="349" t="s">
        <v>93</v>
      </c>
      <c r="D24" s="349" t="s">
        <v>93</v>
      </c>
      <c r="E24" s="349" t="s">
        <v>93</v>
      </c>
      <c r="F24" s="418">
        <v>1.9</v>
      </c>
      <c r="G24" s="414"/>
      <c r="H24" s="417">
        <v>42</v>
      </c>
      <c r="I24" s="417">
        <v>0</v>
      </c>
      <c r="J24" s="417">
        <v>37</v>
      </c>
      <c r="K24" s="417">
        <v>23</v>
      </c>
      <c r="L24" s="418">
        <v>1.7</v>
      </c>
      <c r="M24" s="351" t="s">
        <v>93</v>
      </c>
      <c r="N24" s="351" t="s">
        <v>93</v>
      </c>
      <c r="O24" s="351" t="s">
        <v>93</v>
      </c>
      <c r="P24" s="351" t="s">
        <v>93</v>
      </c>
      <c r="Q24" s="351" t="s">
        <v>93</v>
      </c>
      <c r="R24" s="414"/>
      <c r="S24" s="417">
        <v>46</v>
      </c>
      <c r="T24" s="417">
        <v>0</v>
      </c>
      <c r="U24" s="417">
        <v>39</v>
      </c>
      <c r="V24" s="417">
        <v>24</v>
      </c>
      <c r="W24" s="418">
        <v>1.4</v>
      </c>
      <c r="X24" s="438">
        <v>44</v>
      </c>
      <c r="Y24" s="438">
        <v>0</v>
      </c>
      <c r="Z24" s="438">
        <v>37</v>
      </c>
      <c r="AA24" s="438">
        <v>23</v>
      </c>
      <c r="AB24" s="351">
        <v>1.2</v>
      </c>
      <c r="AC24" s="420" t="s">
        <v>49</v>
      </c>
    </row>
    <row r="25" spans="1:30" s="404" customFormat="1" ht="12.75" customHeight="1">
      <c r="A25" s="411" t="s">
        <v>282</v>
      </c>
      <c r="B25" s="350" t="s">
        <v>93</v>
      </c>
      <c r="C25" s="350" t="s">
        <v>93</v>
      </c>
      <c r="D25" s="350" t="s">
        <v>93</v>
      </c>
      <c r="E25" s="350" t="s">
        <v>93</v>
      </c>
      <c r="F25" s="413">
        <v>1.1000000000000001</v>
      </c>
      <c r="G25" s="406"/>
      <c r="H25" s="412">
        <v>78</v>
      </c>
      <c r="I25" s="412">
        <v>28</v>
      </c>
      <c r="J25" s="412">
        <v>48</v>
      </c>
      <c r="K25" s="412">
        <v>9</v>
      </c>
      <c r="L25" s="413">
        <v>1.2</v>
      </c>
      <c r="M25" s="352" t="s">
        <v>93</v>
      </c>
      <c r="N25" s="352" t="s">
        <v>93</v>
      </c>
      <c r="O25" s="352" t="s">
        <v>93</v>
      </c>
      <c r="P25" s="352" t="s">
        <v>93</v>
      </c>
      <c r="Q25" s="415">
        <v>1</v>
      </c>
      <c r="R25" s="406"/>
      <c r="S25" s="412">
        <v>80</v>
      </c>
      <c r="T25" s="412">
        <v>29</v>
      </c>
      <c r="U25" s="412">
        <v>50</v>
      </c>
      <c r="V25" s="412">
        <v>8</v>
      </c>
      <c r="W25" s="413">
        <v>1.2</v>
      </c>
      <c r="X25" s="352" t="s">
        <v>93</v>
      </c>
      <c r="Y25" s="352" t="s">
        <v>93</v>
      </c>
      <c r="Z25" s="352" t="s">
        <v>93</v>
      </c>
      <c r="AA25" s="352" t="s">
        <v>93</v>
      </c>
      <c r="AB25" s="415">
        <v>1</v>
      </c>
      <c r="AC25" s="416" t="s">
        <v>282</v>
      </c>
    </row>
    <row r="26" spans="1:30" s="404" customFormat="1" ht="12.75" customHeight="1">
      <c r="A26" s="10" t="s">
        <v>283</v>
      </c>
      <c r="B26" s="349" t="s">
        <v>93</v>
      </c>
      <c r="C26" s="417">
        <v>37</v>
      </c>
      <c r="D26" s="417">
        <v>53</v>
      </c>
      <c r="E26" s="417">
        <v>14</v>
      </c>
      <c r="F26" s="418">
        <v>2.4</v>
      </c>
      <c r="G26" s="406"/>
      <c r="H26" s="351" t="s">
        <v>93</v>
      </c>
      <c r="I26" s="417">
        <v>34</v>
      </c>
      <c r="J26" s="417">
        <v>55</v>
      </c>
      <c r="K26" s="417">
        <v>14</v>
      </c>
      <c r="L26" s="418">
        <v>3.3</v>
      </c>
      <c r="M26" s="351" t="s">
        <v>93</v>
      </c>
      <c r="N26" s="351" t="s">
        <v>93</v>
      </c>
      <c r="O26" s="351" t="s">
        <v>93</v>
      </c>
      <c r="P26" s="351" t="s">
        <v>93</v>
      </c>
      <c r="Q26" s="351" t="s">
        <v>93</v>
      </c>
      <c r="R26" s="406"/>
      <c r="S26" s="351" t="s">
        <v>93</v>
      </c>
      <c r="T26" s="417">
        <v>32</v>
      </c>
      <c r="U26" s="417">
        <v>56</v>
      </c>
      <c r="V26" s="417">
        <v>14</v>
      </c>
      <c r="W26" s="418">
        <v>3.5</v>
      </c>
      <c r="X26" s="351" t="s">
        <v>93</v>
      </c>
      <c r="Y26" s="351" t="s">
        <v>93</v>
      </c>
      <c r="Z26" s="351" t="s">
        <v>93</v>
      </c>
      <c r="AA26" s="351" t="s">
        <v>93</v>
      </c>
      <c r="AB26" s="351" t="s">
        <v>93</v>
      </c>
      <c r="AC26" s="420" t="s">
        <v>283</v>
      </c>
    </row>
    <row r="27" spans="1:30" s="404" customFormat="1" ht="12.75" customHeight="1">
      <c r="A27" s="366" t="s">
        <v>302</v>
      </c>
      <c r="B27" s="350" t="s">
        <v>93</v>
      </c>
      <c r="C27" s="350" t="s">
        <v>93</v>
      </c>
      <c r="D27" s="350" t="s">
        <v>93</v>
      </c>
      <c r="E27" s="350" t="s">
        <v>93</v>
      </c>
      <c r="F27" s="350" t="s">
        <v>93</v>
      </c>
      <c r="G27" s="488"/>
      <c r="H27" s="350" t="s">
        <v>93</v>
      </c>
      <c r="I27" s="350" t="s">
        <v>93</v>
      </c>
      <c r="J27" s="350" t="s">
        <v>93</v>
      </c>
      <c r="K27" s="350" t="s">
        <v>93</v>
      </c>
      <c r="L27" s="350" t="s">
        <v>93</v>
      </c>
      <c r="M27" s="350" t="s">
        <v>93</v>
      </c>
      <c r="N27" s="350" t="s">
        <v>93</v>
      </c>
      <c r="O27" s="350" t="s">
        <v>93</v>
      </c>
      <c r="P27" s="350" t="s">
        <v>93</v>
      </c>
      <c r="Q27" s="350" t="s">
        <v>93</v>
      </c>
      <c r="R27" s="488"/>
      <c r="S27" s="352" t="s">
        <v>93</v>
      </c>
      <c r="T27" s="450">
        <v>25</v>
      </c>
      <c r="U27" s="450">
        <v>72</v>
      </c>
      <c r="V27" s="450">
        <v>25</v>
      </c>
      <c r="W27" s="451">
        <v>1.9</v>
      </c>
      <c r="X27" s="352" t="s">
        <v>93</v>
      </c>
      <c r="Y27" s="352" t="s">
        <v>93</v>
      </c>
      <c r="Z27" s="352" t="s">
        <v>93</v>
      </c>
      <c r="AA27" s="352" t="s">
        <v>93</v>
      </c>
      <c r="AB27" s="352" t="s">
        <v>93</v>
      </c>
      <c r="AC27" s="452" t="s">
        <v>302</v>
      </c>
    </row>
    <row r="28" spans="1:30" s="404" customFormat="1" ht="12.75" customHeight="1">
      <c r="A28" s="10" t="s">
        <v>284</v>
      </c>
      <c r="B28" s="349" t="s">
        <v>93</v>
      </c>
      <c r="C28" s="349" t="s">
        <v>93</v>
      </c>
      <c r="D28" s="349" t="s">
        <v>93</v>
      </c>
      <c r="E28" s="349" t="s">
        <v>93</v>
      </c>
      <c r="F28" s="349" t="s">
        <v>93</v>
      </c>
      <c r="G28" s="489"/>
      <c r="H28" s="417">
        <v>36</v>
      </c>
      <c r="I28" s="417">
        <v>4</v>
      </c>
      <c r="J28" s="417">
        <v>22</v>
      </c>
      <c r="K28" s="417">
        <v>30</v>
      </c>
      <c r="L28" s="418">
        <v>0.7</v>
      </c>
      <c r="M28" s="417">
        <v>22</v>
      </c>
      <c r="N28" s="417">
        <v>3</v>
      </c>
      <c r="O28" s="417">
        <v>17</v>
      </c>
      <c r="P28" s="417">
        <v>10</v>
      </c>
      <c r="Q28" s="419">
        <v>0.1</v>
      </c>
      <c r="R28" s="489"/>
      <c r="S28" s="417">
        <v>27</v>
      </c>
      <c r="T28" s="417">
        <v>8.3291555524557008</v>
      </c>
      <c r="U28" s="417">
        <v>13.632288648114001</v>
      </c>
      <c r="V28" s="417">
        <v>9.6569230343430998</v>
      </c>
      <c r="W28" s="418">
        <v>0.60850512486053998</v>
      </c>
      <c r="X28" s="417">
        <v>15</v>
      </c>
      <c r="Y28" s="417">
        <v>7.8308329004452997</v>
      </c>
      <c r="Z28" s="417">
        <v>9.7515358544085</v>
      </c>
      <c r="AA28" s="417">
        <v>1.9462702061185</v>
      </c>
      <c r="AB28" s="419">
        <v>8.6061801395399998E-2</v>
      </c>
      <c r="AC28" s="420" t="s">
        <v>284</v>
      </c>
      <c r="AD28" s="422"/>
    </row>
    <row r="29" spans="1:30" s="404" customFormat="1" ht="12.75" customHeight="1">
      <c r="A29" s="366" t="s">
        <v>285</v>
      </c>
      <c r="B29" s="350" t="s">
        <v>93</v>
      </c>
      <c r="C29" s="350" t="s">
        <v>93</v>
      </c>
      <c r="D29" s="350" t="s">
        <v>93</v>
      </c>
      <c r="E29" s="350" t="s">
        <v>93</v>
      </c>
      <c r="F29" s="350" t="s">
        <v>93</v>
      </c>
      <c r="G29" s="488"/>
      <c r="H29" s="450">
        <v>38</v>
      </c>
      <c r="I29" s="450">
        <v>3</v>
      </c>
      <c r="J29" s="450">
        <v>35</v>
      </c>
      <c r="K29" s="450">
        <v>4</v>
      </c>
      <c r="L29" s="451">
        <v>0.4</v>
      </c>
      <c r="M29" s="352" t="s">
        <v>93</v>
      </c>
      <c r="N29" s="352" t="s">
        <v>93</v>
      </c>
      <c r="O29" s="352" t="s">
        <v>93</v>
      </c>
      <c r="P29" s="352" t="s">
        <v>93</v>
      </c>
      <c r="Q29" s="352" t="s">
        <v>93</v>
      </c>
      <c r="R29" s="488"/>
      <c r="S29" s="450">
        <v>39</v>
      </c>
      <c r="T29" s="450">
        <v>4</v>
      </c>
      <c r="U29" s="450">
        <v>35</v>
      </c>
      <c r="V29" s="450">
        <v>4</v>
      </c>
      <c r="W29" s="451">
        <v>0.4</v>
      </c>
      <c r="X29" s="453">
        <v>39</v>
      </c>
      <c r="Y29" s="453">
        <v>4</v>
      </c>
      <c r="Z29" s="453">
        <v>35</v>
      </c>
      <c r="AA29" s="453">
        <v>4</v>
      </c>
      <c r="AB29" s="352">
        <v>0.4</v>
      </c>
      <c r="AC29" s="452" t="s">
        <v>285</v>
      </c>
    </row>
    <row r="30" spans="1:30" s="404" customFormat="1" ht="12.75" customHeight="1">
      <c r="A30" s="10" t="s">
        <v>286</v>
      </c>
      <c r="B30" s="417">
        <v>57</v>
      </c>
      <c r="C30" s="349" t="s">
        <v>93</v>
      </c>
      <c r="D30" s="417">
        <v>54</v>
      </c>
      <c r="E30" s="417">
        <v>8</v>
      </c>
      <c r="F30" s="349" t="s">
        <v>93</v>
      </c>
      <c r="G30" s="488"/>
      <c r="H30" s="417">
        <v>65</v>
      </c>
      <c r="I30" s="417">
        <v>1</v>
      </c>
      <c r="J30" s="417">
        <v>60</v>
      </c>
      <c r="K30" s="417">
        <v>17</v>
      </c>
      <c r="L30" s="418">
        <v>1.2</v>
      </c>
      <c r="M30" s="417">
        <v>55</v>
      </c>
      <c r="N30" s="417">
        <v>1</v>
      </c>
      <c r="O30" s="417">
        <v>54</v>
      </c>
      <c r="P30" s="417">
        <v>13</v>
      </c>
      <c r="Q30" s="419">
        <v>0.7</v>
      </c>
      <c r="R30" s="488"/>
      <c r="S30" s="417">
        <v>68</v>
      </c>
      <c r="T30" s="417">
        <v>2</v>
      </c>
      <c r="U30" s="417">
        <v>63</v>
      </c>
      <c r="V30" s="417">
        <v>21</v>
      </c>
      <c r="W30" s="418">
        <v>1.3</v>
      </c>
      <c r="X30" s="417">
        <v>57</v>
      </c>
      <c r="Y30" s="417">
        <v>2</v>
      </c>
      <c r="Z30" s="417">
        <v>56</v>
      </c>
      <c r="AA30" s="417">
        <v>16</v>
      </c>
      <c r="AB30" s="419">
        <v>0.8</v>
      </c>
      <c r="AC30" s="420" t="s">
        <v>286</v>
      </c>
    </row>
    <row r="31" spans="1:30" ht="12.75" customHeight="1">
      <c r="A31" s="366" t="s">
        <v>287</v>
      </c>
      <c r="B31" s="350" t="s">
        <v>93</v>
      </c>
      <c r="C31" s="350" t="s">
        <v>93</v>
      </c>
      <c r="D31" s="350" t="s">
        <v>93</v>
      </c>
      <c r="E31" s="350" t="s">
        <v>93</v>
      </c>
      <c r="F31" s="451">
        <v>0.9</v>
      </c>
      <c r="G31" s="489"/>
      <c r="H31" s="450">
        <v>92</v>
      </c>
      <c r="I31" s="450">
        <v>38</v>
      </c>
      <c r="J31" s="450">
        <v>74</v>
      </c>
      <c r="K31" s="450">
        <v>9</v>
      </c>
      <c r="L31" s="451">
        <v>2.7</v>
      </c>
      <c r="M31" s="450">
        <v>68</v>
      </c>
      <c r="N31" s="450">
        <v>30</v>
      </c>
      <c r="O31" s="450">
        <v>58</v>
      </c>
      <c r="P31" s="450">
        <v>7</v>
      </c>
      <c r="Q31" s="454">
        <v>1.3</v>
      </c>
      <c r="R31" s="489"/>
      <c r="S31" s="450">
        <v>97</v>
      </c>
      <c r="T31" s="450">
        <v>39.852278467913003</v>
      </c>
      <c r="U31" s="450">
        <v>77.141896450348995</v>
      </c>
      <c r="V31" s="450">
        <v>11.079033676688001</v>
      </c>
      <c r="W31" s="451">
        <v>2.9774227864907998</v>
      </c>
      <c r="X31" s="450">
        <v>65</v>
      </c>
      <c r="Y31" s="450">
        <v>27.441922342779002</v>
      </c>
      <c r="Z31" s="450">
        <v>55.990106077716</v>
      </c>
      <c r="AA31" s="450">
        <v>7.9194426853911999</v>
      </c>
      <c r="AB31" s="454">
        <v>1.3222482065687</v>
      </c>
      <c r="AC31" s="452" t="s">
        <v>287</v>
      </c>
    </row>
    <row r="32" spans="1:30" ht="12.75" customHeight="1">
      <c r="A32" s="10" t="s">
        <v>288</v>
      </c>
      <c r="B32" s="349" t="s">
        <v>93</v>
      </c>
      <c r="C32" s="349" t="s">
        <v>93</v>
      </c>
      <c r="D32" s="349" t="s">
        <v>93</v>
      </c>
      <c r="E32" s="349" t="s">
        <v>93</v>
      </c>
      <c r="F32" s="418">
        <v>2.7</v>
      </c>
      <c r="G32" s="488"/>
      <c r="H32" s="417">
        <v>75</v>
      </c>
      <c r="I32" s="417">
        <v>6</v>
      </c>
      <c r="J32" s="417">
        <v>62</v>
      </c>
      <c r="K32" s="417">
        <v>7</v>
      </c>
      <c r="L32" s="418">
        <v>0.2</v>
      </c>
      <c r="M32" s="351" t="s">
        <v>93</v>
      </c>
      <c r="N32" s="351" t="s">
        <v>93</v>
      </c>
      <c r="O32" s="351" t="s">
        <v>93</v>
      </c>
      <c r="P32" s="351" t="s">
        <v>93</v>
      </c>
      <c r="Q32" s="351" t="s">
        <v>93</v>
      </c>
      <c r="R32" s="488"/>
      <c r="S32" s="417">
        <v>73</v>
      </c>
      <c r="T32" s="417">
        <v>5.8783538712189998</v>
      </c>
      <c r="U32" s="417">
        <v>65.687032971389002</v>
      </c>
      <c r="V32" s="417">
        <v>28.859079181310001</v>
      </c>
      <c r="W32" s="418">
        <v>2.5226936706865999</v>
      </c>
      <c r="X32" s="417">
        <v>70</v>
      </c>
      <c r="Y32" s="417">
        <v>5.8025836968473996</v>
      </c>
      <c r="Z32" s="417">
        <v>62.751268568733998</v>
      </c>
      <c r="AA32" s="417">
        <v>26.378263712117</v>
      </c>
      <c r="AB32" s="419">
        <v>1.7709783390913001</v>
      </c>
      <c r="AC32" s="420" t="s">
        <v>288</v>
      </c>
    </row>
    <row r="33" spans="1:29">
      <c r="A33" s="366" t="s">
        <v>25</v>
      </c>
      <c r="B33" s="450">
        <v>77</v>
      </c>
      <c r="C33" s="450">
        <v>1</v>
      </c>
      <c r="D33" s="350" t="s">
        <v>93</v>
      </c>
      <c r="E33" s="350" t="s">
        <v>93</v>
      </c>
      <c r="F33" s="350" t="s">
        <v>93</v>
      </c>
      <c r="G33" s="488"/>
      <c r="H33" s="450">
        <v>79</v>
      </c>
      <c r="I33" s="450">
        <v>1</v>
      </c>
      <c r="J33" s="450">
        <v>73</v>
      </c>
      <c r="K33" s="450">
        <v>46</v>
      </c>
      <c r="L33" s="451">
        <v>3</v>
      </c>
      <c r="M33" s="450">
        <v>78</v>
      </c>
      <c r="N33" s="450">
        <v>1</v>
      </c>
      <c r="O33" s="350" t="s">
        <v>93</v>
      </c>
      <c r="P33" s="350" t="s">
        <v>93</v>
      </c>
      <c r="Q33" s="352" t="s">
        <v>93</v>
      </c>
      <c r="R33" s="488"/>
      <c r="S33" s="450">
        <v>75</v>
      </c>
      <c r="T33" s="450">
        <v>1.6866592233490001E-2</v>
      </c>
      <c r="U33" s="450">
        <v>69.176599587563004</v>
      </c>
      <c r="V33" s="450">
        <v>43.28267315566</v>
      </c>
      <c r="W33" s="451">
        <v>3.1894865052163999</v>
      </c>
      <c r="X33" s="450">
        <v>72</v>
      </c>
      <c r="Y33" s="450">
        <v>0</v>
      </c>
      <c r="Z33" s="450" t="s">
        <v>93</v>
      </c>
      <c r="AA33" s="450" t="s">
        <v>93</v>
      </c>
      <c r="AB33" s="454" t="s">
        <v>93</v>
      </c>
      <c r="AC33" s="452" t="s">
        <v>25</v>
      </c>
    </row>
    <row r="34" spans="1:29">
      <c r="A34" s="10" t="s">
        <v>289</v>
      </c>
      <c r="B34" s="349" t="s">
        <v>93</v>
      </c>
      <c r="C34" s="349" t="s">
        <v>93</v>
      </c>
      <c r="D34" s="349" t="s">
        <v>93</v>
      </c>
      <c r="E34" s="349" t="s">
        <v>93</v>
      </c>
      <c r="F34" s="349" t="s">
        <v>93</v>
      </c>
      <c r="G34" s="489"/>
      <c r="H34" s="417">
        <v>64</v>
      </c>
      <c r="I34" s="439" t="s">
        <v>37</v>
      </c>
      <c r="J34" s="417">
        <v>52</v>
      </c>
      <c r="K34" s="417">
        <v>36</v>
      </c>
      <c r="L34" s="418">
        <v>3.3</v>
      </c>
      <c r="M34" s="417">
        <v>63</v>
      </c>
      <c r="N34" s="439" t="s">
        <v>37</v>
      </c>
      <c r="O34" s="417">
        <v>51</v>
      </c>
      <c r="P34" s="417">
        <v>34</v>
      </c>
      <c r="Q34" s="419">
        <v>2.7</v>
      </c>
      <c r="R34" s="489"/>
      <c r="S34" s="417">
        <v>52.344593208041999</v>
      </c>
      <c r="T34" s="417">
        <v>0.32935007490361001</v>
      </c>
      <c r="U34" s="417">
        <v>46.008607563609999</v>
      </c>
      <c r="V34" s="417">
        <v>32.750225457199001</v>
      </c>
      <c r="W34" s="418">
        <v>3.3362155896039001</v>
      </c>
      <c r="X34" s="417">
        <v>51.012157269249997</v>
      </c>
      <c r="Y34" s="417">
        <v>0.31942988689747998</v>
      </c>
      <c r="Z34" s="417">
        <v>44.823478312620999</v>
      </c>
      <c r="AA34" s="417">
        <v>29.889096162605998</v>
      </c>
      <c r="AB34" s="419">
        <v>2.3456715347866002</v>
      </c>
      <c r="AC34" s="420" t="s">
        <v>289</v>
      </c>
    </row>
    <row r="35" spans="1:29" ht="12.75" customHeight="1">
      <c r="A35" s="366" t="s">
        <v>290</v>
      </c>
      <c r="B35" s="350" t="s">
        <v>93</v>
      </c>
      <c r="C35" s="350" t="s">
        <v>93</v>
      </c>
      <c r="D35" s="350" t="s">
        <v>93</v>
      </c>
      <c r="E35" s="350" t="s">
        <v>93</v>
      </c>
      <c r="F35" s="454">
        <v>3.3</v>
      </c>
      <c r="G35" s="488"/>
      <c r="H35" s="455">
        <v>60</v>
      </c>
      <c r="I35" s="455">
        <v>1</v>
      </c>
      <c r="J35" s="455">
        <v>56</v>
      </c>
      <c r="K35" s="455">
        <v>39</v>
      </c>
      <c r="L35" s="454">
        <v>2.9</v>
      </c>
      <c r="M35" s="455">
        <v>57</v>
      </c>
      <c r="N35" s="455">
        <v>1</v>
      </c>
      <c r="O35" s="455">
        <v>54</v>
      </c>
      <c r="P35" s="455">
        <v>37</v>
      </c>
      <c r="Q35" s="454">
        <v>2.7</v>
      </c>
      <c r="R35" s="488"/>
      <c r="S35" s="450">
        <v>56.156459596110999</v>
      </c>
      <c r="T35" s="450">
        <v>1.3554566192060999</v>
      </c>
      <c r="U35" s="450">
        <v>54.692010410915998</v>
      </c>
      <c r="V35" s="450">
        <v>38.058561848483002</v>
      </c>
      <c r="W35" s="451">
        <v>2.4159237967742002</v>
      </c>
      <c r="X35" s="450">
        <v>52.811031332881001</v>
      </c>
      <c r="Y35" s="450">
        <v>1.3525546501590999</v>
      </c>
      <c r="Z35" s="450">
        <v>52.155532770722999</v>
      </c>
      <c r="AA35" s="450">
        <v>35.733351039108001</v>
      </c>
      <c r="AB35" s="454">
        <v>2.2057960656570001</v>
      </c>
      <c r="AC35" s="452" t="s">
        <v>290</v>
      </c>
    </row>
    <row r="36" spans="1:29">
      <c r="A36" s="10" t="s">
        <v>291</v>
      </c>
      <c r="B36" s="349" t="s">
        <v>93</v>
      </c>
      <c r="C36" s="349" t="s">
        <v>93</v>
      </c>
      <c r="D36" s="349" t="s">
        <v>93</v>
      </c>
      <c r="E36" s="349" t="s">
        <v>93</v>
      </c>
      <c r="F36" s="419">
        <v>0.6</v>
      </c>
      <c r="G36" s="488"/>
      <c r="H36" s="423">
        <v>75</v>
      </c>
      <c r="I36" s="423">
        <v>28</v>
      </c>
      <c r="J36" s="423">
        <v>79</v>
      </c>
      <c r="K36" s="423">
        <v>28</v>
      </c>
      <c r="L36" s="419">
        <v>2.7</v>
      </c>
      <c r="M36" s="423">
        <v>72</v>
      </c>
      <c r="N36" s="423">
        <v>28</v>
      </c>
      <c r="O36" s="423">
        <v>77</v>
      </c>
      <c r="P36" s="423">
        <v>27</v>
      </c>
      <c r="Q36" s="419">
        <v>2.5</v>
      </c>
      <c r="R36" s="488"/>
      <c r="S36" s="417">
        <v>72.565750080420003</v>
      </c>
      <c r="T36" s="417">
        <v>25.429661457607001</v>
      </c>
      <c r="U36" s="417">
        <v>73.453176237590995</v>
      </c>
      <c r="V36" s="417">
        <v>31.635841765081999</v>
      </c>
      <c r="W36" s="418">
        <v>2.1686396410651998</v>
      </c>
      <c r="X36" s="417">
        <v>70.562755800692997</v>
      </c>
      <c r="Y36" s="417">
        <v>25.127631027961002</v>
      </c>
      <c r="Z36" s="417">
        <v>71.505930381195</v>
      </c>
      <c r="AA36" s="417">
        <v>30.246933493697998</v>
      </c>
      <c r="AB36" s="419">
        <v>1.9903970240299</v>
      </c>
      <c r="AC36" s="420" t="s">
        <v>291</v>
      </c>
    </row>
    <row r="37" spans="1:29">
      <c r="A37" s="366" t="s">
        <v>23</v>
      </c>
      <c r="B37" s="350" t="s">
        <v>93</v>
      </c>
      <c r="C37" s="350" t="s">
        <v>93</v>
      </c>
      <c r="D37" s="350" t="s">
        <v>93</v>
      </c>
      <c r="E37" s="350" t="s">
        <v>93</v>
      </c>
      <c r="F37" s="454">
        <v>4.4000000000000004</v>
      </c>
      <c r="G37" s="489"/>
      <c r="H37" s="455">
        <v>70</v>
      </c>
      <c r="I37" s="455">
        <v>26</v>
      </c>
      <c r="J37" s="450">
        <v>46</v>
      </c>
      <c r="K37" s="450">
        <v>10</v>
      </c>
      <c r="L37" s="352" t="s">
        <v>93</v>
      </c>
      <c r="M37" s="352" t="s">
        <v>93</v>
      </c>
      <c r="N37" s="352" t="s">
        <v>93</v>
      </c>
      <c r="O37" s="450">
        <v>46</v>
      </c>
      <c r="P37" s="450">
        <v>8</v>
      </c>
      <c r="Q37" s="456" t="s">
        <v>93</v>
      </c>
      <c r="R37" s="489"/>
      <c r="S37" s="450">
        <v>72.573906319211005</v>
      </c>
      <c r="T37" s="450">
        <v>25.624180137902002</v>
      </c>
      <c r="U37" s="450">
        <v>47.675523819028001</v>
      </c>
      <c r="V37" s="450">
        <v>14.769191863375999</v>
      </c>
      <c r="W37" s="451">
        <v>3.4306872491955001</v>
      </c>
      <c r="X37" s="450" t="s">
        <v>93</v>
      </c>
      <c r="Y37" s="450" t="s">
        <v>93</v>
      </c>
      <c r="Z37" s="450">
        <v>46.865449063237001</v>
      </c>
      <c r="AA37" s="450">
        <v>12.444335180757999</v>
      </c>
      <c r="AB37" s="454">
        <v>2.6791869264904999</v>
      </c>
      <c r="AC37" s="452" t="s">
        <v>23</v>
      </c>
    </row>
    <row r="38" spans="1:29">
      <c r="A38" s="10" t="s">
        <v>292</v>
      </c>
      <c r="B38" s="349" t="s">
        <v>93</v>
      </c>
      <c r="C38" s="349" t="s">
        <v>93</v>
      </c>
      <c r="D38" s="349" t="s">
        <v>93</v>
      </c>
      <c r="E38" s="349" t="s">
        <v>93</v>
      </c>
      <c r="F38" s="349" t="s">
        <v>93</v>
      </c>
      <c r="G38" s="488"/>
      <c r="H38" s="423">
        <v>56</v>
      </c>
      <c r="I38" s="423">
        <v>9</v>
      </c>
      <c r="J38" s="423">
        <v>47</v>
      </c>
      <c r="K38" s="423">
        <v>29</v>
      </c>
      <c r="L38" s="419">
        <v>2.7</v>
      </c>
      <c r="M38" s="423">
        <v>51</v>
      </c>
      <c r="N38" s="423">
        <v>9</v>
      </c>
      <c r="O38" s="423">
        <v>45</v>
      </c>
      <c r="P38" s="423">
        <v>24</v>
      </c>
      <c r="Q38" s="419">
        <v>1.6</v>
      </c>
      <c r="R38" s="488"/>
      <c r="S38" s="417">
        <v>61.675244556174</v>
      </c>
      <c r="T38" s="417">
        <v>8.8405076547267001</v>
      </c>
      <c r="U38" s="417">
        <v>44.235768857742002</v>
      </c>
      <c r="V38" s="417">
        <v>29.364261080769001</v>
      </c>
      <c r="W38" s="418">
        <v>2.4333236067488002</v>
      </c>
      <c r="X38" s="417">
        <v>55.209782208614001</v>
      </c>
      <c r="Y38" s="417">
        <v>8.8176484475898</v>
      </c>
      <c r="Z38" s="417">
        <v>42.325233525408997</v>
      </c>
      <c r="AA38" s="417">
        <v>24.152341525945001</v>
      </c>
      <c r="AB38" s="419">
        <v>1.4835011996528999</v>
      </c>
      <c r="AC38" s="420" t="s">
        <v>292</v>
      </c>
    </row>
    <row r="39" spans="1:29">
      <c r="A39" s="366" t="s">
        <v>293</v>
      </c>
      <c r="B39" s="350" t="s">
        <v>93</v>
      </c>
      <c r="C39" s="350" t="s">
        <v>93</v>
      </c>
      <c r="D39" s="350" t="s">
        <v>93</v>
      </c>
      <c r="E39" s="350" t="s">
        <v>93</v>
      </c>
      <c r="F39" s="454">
        <v>4.4000000000000004</v>
      </c>
      <c r="G39" s="488"/>
      <c r="H39" s="455">
        <v>76</v>
      </c>
      <c r="I39" s="455">
        <v>5</v>
      </c>
      <c r="J39" s="455">
        <v>60</v>
      </c>
      <c r="K39" s="455">
        <v>21</v>
      </c>
      <c r="L39" s="451">
        <v>4.9000000000000004</v>
      </c>
      <c r="M39" s="352" t="s">
        <v>93</v>
      </c>
      <c r="N39" s="352" t="s">
        <v>93</v>
      </c>
      <c r="O39" s="352" t="s">
        <v>93</v>
      </c>
      <c r="P39" s="352" t="s">
        <v>93</v>
      </c>
      <c r="Q39" s="352" t="s">
        <v>93</v>
      </c>
      <c r="R39" s="488"/>
      <c r="S39" s="450">
        <v>82.820206653490999</v>
      </c>
      <c r="T39" s="450">
        <v>4.6570498696116998</v>
      </c>
      <c r="U39" s="450">
        <v>60.097059037564001</v>
      </c>
      <c r="V39" s="450">
        <v>21.696918449605999</v>
      </c>
      <c r="W39" s="451">
        <v>4.7912174064572</v>
      </c>
      <c r="X39" s="450">
        <v>70.766491250887</v>
      </c>
      <c r="Y39" s="450">
        <v>4.6570498696116998</v>
      </c>
      <c r="Z39" s="450">
        <v>53.878872236886998</v>
      </c>
      <c r="AA39" s="450">
        <v>15.082581668616999</v>
      </c>
      <c r="AB39" s="454">
        <v>2.0625104338394</v>
      </c>
      <c r="AC39" s="452" t="s">
        <v>293</v>
      </c>
    </row>
    <row r="40" spans="1:29">
      <c r="A40" s="10" t="s">
        <v>26</v>
      </c>
      <c r="B40" s="423">
        <v>43</v>
      </c>
      <c r="C40" s="423">
        <v>19</v>
      </c>
      <c r="D40" s="423">
        <v>24</v>
      </c>
      <c r="E40" s="423">
        <v>3</v>
      </c>
      <c r="F40" s="419">
        <v>0.9</v>
      </c>
      <c r="G40" s="489"/>
      <c r="H40" s="423">
        <v>70</v>
      </c>
      <c r="I40" s="423">
        <v>35</v>
      </c>
      <c r="J40" s="423">
        <v>34</v>
      </c>
      <c r="K40" s="423">
        <v>8</v>
      </c>
      <c r="L40" s="419">
        <v>1.5</v>
      </c>
      <c r="M40" s="351" t="s">
        <v>93</v>
      </c>
      <c r="N40" s="351" t="s">
        <v>93</v>
      </c>
      <c r="O40" s="351" t="s">
        <v>93</v>
      </c>
      <c r="P40" s="351" t="s">
        <v>93</v>
      </c>
      <c r="Q40" s="351" t="s">
        <v>93</v>
      </c>
      <c r="R40" s="489"/>
      <c r="S40" s="417" t="s">
        <v>93</v>
      </c>
      <c r="T40" s="417">
        <v>46.195131042104997</v>
      </c>
      <c r="U40" s="417">
        <v>54.658773949378002</v>
      </c>
      <c r="V40" s="417">
        <v>8.5085131218031993</v>
      </c>
      <c r="W40" s="418">
        <v>0.98929395811190002</v>
      </c>
      <c r="X40" s="417" t="s">
        <v>93</v>
      </c>
      <c r="Y40" s="417">
        <v>46.057532920382997</v>
      </c>
      <c r="Z40" s="417">
        <v>53.583092438066998</v>
      </c>
      <c r="AA40" s="417">
        <v>8.0551874069457003</v>
      </c>
      <c r="AB40" s="419">
        <v>0.89172201768653003</v>
      </c>
      <c r="AC40" s="420" t="s">
        <v>26</v>
      </c>
    </row>
    <row r="41" spans="1:29">
      <c r="A41" s="366" t="s">
        <v>294</v>
      </c>
      <c r="B41" s="455">
        <v>63</v>
      </c>
      <c r="C41" s="455">
        <v>22</v>
      </c>
      <c r="D41" s="455">
        <v>52</v>
      </c>
      <c r="E41" s="455">
        <v>6</v>
      </c>
      <c r="F41" s="454">
        <v>2.2000000000000002</v>
      </c>
      <c r="G41" s="488"/>
      <c r="H41" s="455">
        <v>58</v>
      </c>
      <c r="I41" s="455">
        <v>9</v>
      </c>
      <c r="J41" s="455">
        <v>58</v>
      </c>
      <c r="K41" s="455">
        <v>28</v>
      </c>
      <c r="L41" s="454">
        <v>4</v>
      </c>
      <c r="M41" s="455">
        <v>51</v>
      </c>
      <c r="N41" s="455">
        <v>7</v>
      </c>
      <c r="O41" s="455">
        <v>48</v>
      </c>
      <c r="P41" s="455">
        <v>15</v>
      </c>
      <c r="Q41" s="454">
        <v>2.2000000000000002</v>
      </c>
      <c r="R41" s="488"/>
      <c r="S41" s="450">
        <v>68.755113388740995</v>
      </c>
      <c r="T41" s="450">
        <v>13.819024279225999</v>
      </c>
      <c r="U41" s="450">
        <v>62.657068912927997</v>
      </c>
      <c r="V41" s="450">
        <v>26.007408511324002</v>
      </c>
      <c r="W41" s="451">
        <v>4.076929727115</v>
      </c>
      <c r="X41" s="450">
        <v>61.232783834571002</v>
      </c>
      <c r="Y41" s="450">
        <v>13.181658258766999</v>
      </c>
      <c r="Z41" s="450">
        <v>53.185238511544</v>
      </c>
      <c r="AA41" s="450">
        <v>14.365705365647001</v>
      </c>
      <c r="AB41" s="454">
        <v>2.2528034563678001</v>
      </c>
      <c r="AC41" s="452" t="s">
        <v>294</v>
      </c>
    </row>
    <row r="42" spans="1:29">
      <c r="A42" s="428" t="s">
        <v>22</v>
      </c>
      <c r="B42" s="349" t="s">
        <v>93</v>
      </c>
      <c r="C42" s="349" t="s">
        <v>93</v>
      </c>
      <c r="D42" s="349" t="s">
        <v>93</v>
      </c>
      <c r="E42" s="349" t="s">
        <v>93</v>
      </c>
      <c r="F42" s="349" t="s">
        <v>93</v>
      </c>
      <c r="G42" s="488"/>
      <c r="H42" s="440">
        <v>52</v>
      </c>
      <c r="I42" s="440">
        <v>39</v>
      </c>
      <c r="J42" s="351" t="s">
        <v>93</v>
      </c>
      <c r="K42" s="440">
        <v>13</v>
      </c>
      <c r="L42" s="441">
        <v>1.2</v>
      </c>
      <c r="M42" s="440">
        <v>51</v>
      </c>
      <c r="N42" s="440">
        <v>38</v>
      </c>
      <c r="O42" s="351" t="s">
        <v>93</v>
      </c>
      <c r="P42" s="440">
        <v>12</v>
      </c>
      <c r="Q42" s="441">
        <v>0.7</v>
      </c>
      <c r="R42" s="488"/>
      <c r="S42" s="417">
        <v>52.027466385525003</v>
      </c>
      <c r="T42" s="417">
        <v>38.210026626267997</v>
      </c>
      <c r="U42" s="417" t="s">
        <v>93</v>
      </c>
      <c r="V42" s="417">
        <v>13.021164621893</v>
      </c>
      <c r="W42" s="418">
        <v>1.1984236902476999</v>
      </c>
      <c r="X42" s="417">
        <v>50.477137018931003</v>
      </c>
      <c r="Y42" s="430">
        <v>37.526212945601998</v>
      </c>
      <c r="Z42" s="417" t="s">
        <v>93</v>
      </c>
      <c r="AA42" s="417">
        <v>11.145947645033999</v>
      </c>
      <c r="AB42" s="419">
        <v>0.63325798919050003</v>
      </c>
      <c r="AC42" s="431" t="s">
        <v>22</v>
      </c>
    </row>
    <row r="43" spans="1:29">
      <c r="A43" s="457" t="s">
        <v>295</v>
      </c>
      <c r="B43" s="458" t="s">
        <v>93</v>
      </c>
      <c r="C43" s="458" t="s">
        <v>93</v>
      </c>
      <c r="D43" s="458" t="s">
        <v>93</v>
      </c>
      <c r="E43" s="458" t="s">
        <v>93</v>
      </c>
      <c r="F43" s="459">
        <v>2.2999999999999998</v>
      </c>
      <c r="G43" s="489"/>
      <c r="H43" s="460">
        <v>67</v>
      </c>
      <c r="I43" s="460">
        <v>17</v>
      </c>
      <c r="J43" s="460">
        <v>57</v>
      </c>
      <c r="K43" s="460">
        <v>22</v>
      </c>
      <c r="L43" s="461">
        <v>2.4</v>
      </c>
      <c r="M43" s="462">
        <v>60</v>
      </c>
      <c r="N43" s="352" t="s">
        <v>93</v>
      </c>
      <c r="O43" s="460">
        <v>55</v>
      </c>
      <c r="P43" s="460">
        <v>20</v>
      </c>
      <c r="Q43" s="461">
        <v>1.8</v>
      </c>
      <c r="R43" s="489"/>
      <c r="S43" s="460">
        <v>66</v>
      </c>
      <c r="T43" s="460">
        <v>16</v>
      </c>
      <c r="U43" s="460">
        <v>57</v>
      </c>
      <c r="V43" s="460">
        <v>23</v>
      </c>
      <c r="W43" s="461">
        <v>2.4</v>
      </c>
      <c r="X43" s="462">
        <v>66</v>
      </c>
      <c r="Y43" s="352">
        <v>13</v>
      </c>
      <c r="Z43" s="460">
        <v>52</v>
      </c>
      <c r="AA43" s="460">
        <v>19</v>
      </c>
      <c r="AB43" s="461">
        <v>1.6</v>
      </c>
      <c r="AC43" s="463" t="s">
        <v>295</v>
      </c>
    </row>
    <row r="44" spans="1:29" ht="13.5">
      <c r="A44" s="428" t="s">
        <v>296</v>
      </c>
      <c r="B44" s="429" t="s">
        <v>93</v>
      </c>
      <c r="C44" s="429" t="s">
        <v>93</v>
      </c>
      <c r="D44" s="429" t="s">
        <v>93</v>
      </c>
      <c r="E44" s="429" t="s">
        <v>93</v>
      </c>
      <c r="F44" s="429" t="s">
        <v>93</v>
      </c>
      <c r="G44" s="619"/>
      <c r="H44" s="430">
        <v>63</v>
      </c>
      <c r="I44" s="442">
        <v>12</v>
      </c>
      <c r="J44" s="442">
        <v>56</v>
      </c>
      <c r="K44" s="442">
        <v>26</v>
      </c>
      <c r="L44" s="443">
        <v>2.7</v>
      </c>
      <c r="M44" s="442">
        <v>57</v>
      </c>
      <c r="N44" s="429" t="s">
        <v>93</v>
      </c>
      <c r="O44" s="444">
        <v>52</v>
      </c>
      <c r="P44" s="444">
        <v>21</v>
      </c>
      <c r="Q44" s="443">
        <v>2</v>
      </c>
      <c r="R44" s="619"/>
      <c r="S44" s="430">
        <v>62</v>
      </c>
      <c r="T44" s="442">
        <v>11</v>
      </c>
      <c r="U44" s="442">
        <v>55</v>
      </c>
      <c r="V44" s="442">
        <v>27</v>
      </c>
      <c r="W44" s="443">
        <v>2.6</v>
      </c>
      <c r="X44" s="442">
        <v>62</v>
      </c>
      <c r="Y44" s="429">
        <v>9</v>
      </c>
      <c r="Z44" s="444">
        <v>49</v>
      </c>
      <c r="AA44" s="444">
        <v>21</v>
      </c>
      <c r="AB44" s="443">
        <v>1.9</v>
      </c>
      <c r="AC44" s="431" t="s">
        <v>296</v>
      </c>
    </row>
    <row r="45" spans="1:29" ht="15.75" customHeight="1">
      <c r="A45" s="833" t="s">
        <v>297</v>
      </c>
      <c r="B45" s="833"/>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500"/>
    </row>
    <row r="46" spans="1:29">
      <c r="A46" s="366" t="s">
        <v>10</v>
      </c>
      <c r="B46" s="350" t="s">
        <v>93</v>
      </c>
      <c r="C46" s="350" t="s">
        <v>93</v>
      </c>
      <c r="D46" s="350" t="s">
        <v>93</v>
      </c>
      <c r="E46" s="350" t="s">
        <v>93</v>
      </c>
      <c r="F46" s="350" t="s">
        <v>93</v>
      </c>
      <c r="G46" s="620"/>
      <c r="H46" s="350" t="s">
        <v>93</v>
      </c>
      <c r="I46" s="350" t="s">
        <v>93</v>
      </c>
      <c r="J46" s="350" t="s">
        <v>93</v>
      </c>
      <c r="K46" s="350" t="s">
        <v>93</v>
      </c>
      <c r="L46" s="350" t="s">
        <v>93</v>
      </c>
      <c r="M46" s="350" t="s">
        <v>93</v>
      </c>
      <c r="N46" s="350" t="s">
        <v>93</v>
      </c>
      <c r="O46" s="350" t="s">
        <v>93</v>
      </c>
      <c r="P46" s="350" t="s">
        <v>93</v>
      </c>
      <c r="Q46" s="352" t="s">
        <v>93</v>
      </c>
      <c r="R46" s="620"/>
      <c r="S46" s="350" t="s">
        <v>93</v>
      </c>
      <c r="T46" s="350" t="s">
        <v>93</v>
      </c>
      <c r="U46" s="350" t="s">
        <v>93</v>
      </c>
      <c r="V46" s="350" t="s">
        <v>93</v>
      </c>
      <c r="W46" s="350" t="s">
        <v>93</v>
      </c>
      <c r="X46" s="350" t="s">
        <v>93</v>
      </c>
      <c r="Y46" s="350" t="s">
        <v>93</v>
      </c>
      <c r="Z46" s="350" t="s">
        <v>93</v>
      </c>
      <c r="AA46" s="350" t="s">
        <v>93</v>
      </c>
      <c r="AB46" s="352" t="s">
        <v>93</v>
      </c>
      <c r="AC46" s="463" t="s">
        <v>10</v>
      </c>
    </row>
    <row r="47" spans="1:29">
      <c r="A47" s="10" t="s">
        <v>31</v>
      </c>
      <c r="B47" s="349" t="s">
        <v>93</v>
      </c>
      <c r="C47" s="349" t="s">
        <v>93</v>
      </c>
      <c r="D47" s="349" t="s">
        <v>93</v>
      </c>
      <c r="E47" s="349" t="s">
        <v>93</v>
      </c>
      <c r="F47" s="349" t="s">
        <v>93</v>
      </c>
      <c r="G47" s="620"/>
      <c r="H47" s="349" t="s">
        <v>93</v>
      </c>
      <c r="I47" s="446">
        <v>25</v>
      </c>
      <c r="J47" s="446">
        <v>25</v>
      </c>
      <c r="K47" s="446">
        <v>3</v>
      </c>
      <c r="L47" s="447">
        <v>0.3</v>
      </c>
      <c r="M47" s="176" t="s">
        <v>93</v>
      </c>
      <c r="N47" s="446">
        <v>25</v>
      </c>
      <c r="O47" s="446">
        <v>25</v>
      </c>
      <c r="P47" s="446">
        <v>3</v>
      </c>
      <c r="Q47" s="448">
        <v>0.3</v>
      </c>
      <c r="R47" s="620"/>
      <c r="S47" s="349" t="s">
        <v>93</v>
      </c>
      <c r="T47" s="446">
        <v>37</v>
      </c>
      <c r="U47" s="446">
        <v>33</v>
      </c>
      <c r="V47" s="446">
        <v>4</v>
      </c>
      <c r="W47" s="447">
        <v>0.3</v>
      </c>
      <c r="X47" s="176" t="s">
        <v>93</v>
      </c>
      <c r="Y47" s="176" t="s">
        <v>93</v>
      </c>
      <c r="Z47" s="176" t="s">
        <v>93</v>
      </c>
      <c r="AA47" s="176" t="s">
        <v>93</v>
      </c>
      <c r="AB47" s="176" t="s">
        <v>93</v>
      </c>
      <c r="AC47" s="420" t="s">
        <v>31</v>
      </c>
    </row>
    <row r="48" spans="1:29">
      <c r="A48" s="366" t="s">
        <v>27</v>
      </c>
      <c r="B48" s="350" t="s">
        <v>93</v>
      </c>
      <c r="C48" s="350" t="s">
        <v>93</v>
      </c>
      <c r="D48" s="350" t="s">
        <v>93</v>
      </c>
      <c r="E48" s="350" t="s">
        <v>93</v>
      </c>
      <c r="F48" s="350" t="s">
        <v>93</v>
      </c>
      <c r="G48" s="620"/>
      <c r="H48" s="350" t="s">
        <v>93</v>
      </c>
      <c r="I48" s="350" t="s">
        <v>93</v>
      </c>
      <c r="J48" s="350" t="s">
        <v>93</v>
      </c>
      <c r="K48" s="350" t="s">
        <v>93</v>
      </c>
      <c r="L48" s="350" t="s">
        <v>93</v>
      </c>
      <c r="M48" s="350" t="s">
        <v>93</v>
      </c>
      <c r="N48" s="350" t="s">
        <v>93</v>
      </c>
      <c r="O48" s="350" t="s">
        <v>93</v>
      </c>
      <c r="P48" s="350" t="s">
        <v>93</v>
      </c>
      <c r="Q48" s="352" t="s">
        <v>93</v>
      </c>
      <c r="R48" s="620"/>
      <c r="S48" s="350">
        <v>63</v>
      </c>
      <c r="T48" s="350" t="s">
        <v>37</v>
      </c>
      <c r="U48" s="350">
        <v>50</v>
      </c>
      <c r="V48" s="350">
        <v>10</v>
      </c>
      <c r="W48" s="350" t="s">
        <v>93</v>
      </c>
      <c r="X48" s="350" t="s">
        <v>93</v>
      </c>
      <c r="Y48" s="350" t="s">
        <v>93</v>
      </c>
      <c r="Z48" s="350" t="s">
        <v>93</v>
      </c>
      <c r="AA48" s="350" t="s">
        <v>93</v>
      </c>
      <c r="AB48" s="352" t="s">
        <v>93</v>
      </c>
      <c r="AC48" s="452" t="s">
        <v>27</v>
      </c>
    </row>
    <row r="49" spans="1:29" ht="12.75" customHeight="1">
      <c r="A49" s="10" t="s">
        <v>24</v>
      </c>
      <c r="B49" s="349" t="s">
        <v>93</v>
      </c>
      <c r="C49" s="446">
        <v>55</v>
      </c>
      <c r="D49" s="446">
        <v>100</v>
      </c>
      <c r="E49" s="349" t="s">
        <v>93</v>
      </c>
      <c r="F49" s="449">
        <v>2</v>
      </c>
      <c r="G49" s="620"/>
      <c r="H49" s="351" t="s">
        <v>93</v>
      </c>
      <c r="I49" s="446">
        <v>38</v>
      </c>
      <c r="J49" s="446">
        <v>72</v>
      </c>
      <c r="K49" s="446">
        <v>11</v>
      </c>
      <c r="L49" s="447">
        <v>2</v>
      </c>
      <c r="M49" s="349" t="s">
        <v>93</v>
      </c>
      <c r="N49" s="349" t="s">
        <v>93</v>
      </c>
      <c r="O49" s="349" t="s">
        <v>93</v>
      </c>
      <c r="P49" s="349" t="s">
        <v>93</v>
      </c>
      <c r="Q49" s="351" t="s">
        <v>93</v>
      </c>
      <c r="R49" s="620"/>
      <c r="S49" s="351">
        <v>82</v>
      </c>
      <c r="T49" s="446">
        <v>42</v>
      </c>
      <c r="U49" s="446">
        <v>65</v>
      </c>
      <c r="V49" s="446">
        <v>13</v>
      </c>
      <c r="W49" s="447">
        <v>1.4</v>
      </c>
      <c r="X49" s="349" t="s">
        <v>93</v>
      </c>
      <c r="Y49" s="349">
        <v>40</v>
      </c>
      <c r="Z49" s="349">
        <v>60</v>
      </c>
      <c r="AA49" s="349">
        <v>13</v>
      </c>
      <c r="AB49" s="351">
        <v>1.4</v>
      </c>
      <c r="AC49" s="420" t="s">
        <v>24</v>
      </c>
    </row>
    <row r="50" spans="1:29">
      <c r="A50" s="424" t="s">
        <v>298</v>
      </c>
      <c r="B50" s="426" t="s">
        <v>93</v>
      </c>
      <c r="C50" s="426" t="s">
        <v>93</v>
      </c>
      <c r="D50" s="426" t="s">
        <v>93</v>
      </c>
      <c r="E50" s="426" t="s">
        <v>93</v>
      </c>
      <c r="F50" s="426" t="s">
        <v>93</v>
      </c>
      <c r="G50" s="621"/>
      <c r="H50" s="425">
        <v>19</v>
      </c>
      <c r="I50" s="426" t="s">
        <v>93</v>
      </c>
      <c r="J50" s="426" t="s">
        <v>93</v>
      </c>
      <c r="K50" s="426" t="s">
        <v>93</v>
      </c>
      <c r="L50" s="426" t="s">
        <v>93</v>
      </c>
      <c r="M50" s="426" t="s">
        <v>93</v>
      </c>
      <c r="N50" s="426" t="s">
        <v>93</v>
      </c>
      <c r="O50" s="426" t="s">
        <v>93</v>
      </c>
      <c r="P50" s="426" t="s">
        <v>93</v>
      </c>
      <c r="Q50" s="353" t="s">
        <v>93</v>
      </c>
      <c r="R50" s="621"/>
      <c r="S50" s="426" t="s">
        <v>93</v>
      </c>
      <c r="T50" s="426" t="s">
        <v>93</v>
      </c>
      <c r="U50" s="426" t="s">
        <v>93</v>
      </c>
      <c r="V50" s="426" t="s">
        <v>93</v>
      </c>
      <c r="W50" s="426" t="s">
        <v>93</v>
      </c>
      <c r="X50" s="426" t="s">
        <v>93</v>
      </c>
      <c r="Y50" s="426" t="s">
        <v>93</v>
      </c>
      <c r="Z50" s="426" t="s">
        <v>93</v>
      </c>
      <c r="AA50" s="426" t="s">
        <v>93</v>
      </c>
      <c r="AB50" s="353" t="s">
        <v>93</v>
      </c>
      <c r="AC50" s="427" t="s">
        <v>298</v>
      </c>
    </row>
    <row r="51" spans="1:29" ht="115.5" customHeight="1">
      <c r="A51" s="731" t="s">
        <v>299</v>
      </c>
      <c r="B51" s="731"/>
      <c r="C51" s="731"/>
      <c r="D51" s="731"/>
      <c r="E51" s="731"/>
      <c r="F51" s="731"/>
      <c r="G51" s="731"/>
      <c r="H51" s="731"/>
      <c r="I51" s="731"/>
      <c r="J51" s="731"/>
      <c r="K51" s="731"/>
      <c r="L51" s="731"/>
      <c r="M51" s="731"/>
      <c r="N51" s="731"/>
      <c r="O51" s="731"/>
      <c r="P51" s="731"/>
      <c r="Q51" s="731"/>
      <c r="R51" s="731"/>
      <c r="S51" s="731"/>
      <c r="T51" s="731"/>
      <c r="U51" s="731"/>
      <c r="V51" s="731"/>
      <c r="W51" s="731"/>
      <c r="X51" s="731"/>
      <c r="Y51" s="731"/>
      <c r="Z51" s="731"/>
      <c r="AA51" s="731"/>
      <c r="AB51" s="731"/>
      <c r="AC51" s="731"/>
    </row>
    <row r="52" spans="1:29">
      <c r="A52" s="432"/>
    </row>
    <row r="53" spans="1:29">
      <c r="A53" s="433"/>
    </row>
    <row r="54" spans="1:29">
      <c r="B54" s="434"/>
      <c r="C54" s="434"/>
      <c r="D54" s="434"/>
      <c r="E54" s="434"/>
      <c r="F54" s="434"/>
      <c r="G54" s="434"/>
      <c r="H54" s="434"/>
      <c r="I54" s="434"/>
      <c r="R54" s="434"/>
      <c r="S54" s="434"/>
      <c r="T54" s="434"/>
    </row>
    <row r="55" spans="1:29">
      <c r="B55" s="434"/>
      <c r="C55" s="434"/>
      <c r="D55" s="434"/>
      <c r="E55" s="434"/>
      <c r="F55" s="434"/>
      <c r="G55" s="434"/>
      <c r="H55" s="434"/>
      <c r="I55" s="434"/>
      <c r="R55" s="434"/>
      <c r="S55" s="434"/>
      <c r="T55" s="434"/>
    </row>
    <row r="56" spans="1:29">
      <c r="B56" s="399"/>
      <c r="C56" s="399"/>
      <c r="D56" s="399"/>
      <c r="E56" s="399"/>
      <c r="F56" s="399"/>
      <c r="G56" s="399"/>
      <c r="H56" s="399"/>
      <c r="I56" s="399"/>
      <c r="R56" s="399"/>
      <c r="S56" s="399"/>
      <c r="T56" s="399"/>
    </row>
    <row r="57" spans="1:29">
      <c r="B57" s="435"/>
      <c r="C57" s="435"/>
      <c r="D57" s="435"/>
      <c r="E57" s="435"/>
      <c r="F57" s="435"/>
      <c r="G57" s="435"/>
      <c r="H57" s="435"/>
      <c r="I57" s="435"/>
      <c r="R57" s="435"/>
      <c r="S57" s="435"/>
      <c r="T57" s="435"/>
    </row>
    <row r="58" spans="1:29">
      <c r="B58" s="435"/>
      <c r="C58" s="435"/>
      <c r="D58" s="435"/>
      <c r="E58" s="435"/>
      <c r="F58" s="435"/>
      <c r="G58" s="435"/>
      <c r="H58" s="435"/>
      <c r="I58" s="435"/>
      <c r="R58" s="435"/>
      <c r="S58" s="435"/>
      <c r="T58" s="435"/>
    </row>
    <row r="59" spans="1:29">
      <c r="B59" s="436"/>
      <c r="C59" s="436"/>
      <c r="D59" s="436"/>
      <c r="E59" s="436"/>
      <c r="F59" s="436"/>
      <c r="G59" s="436"/>
      <c r="H59" s="436"/>
      <c r="I59" s="436"/>
      <c r="R59" s="436"/>
      <c r="S59" s="436"/>
      <c r="T59" s="436"/>
    </row>
    <row r="60" spans="1:29">
      <c r="B60" s="432"/>
      <c r="C60" s="432"/>
      <c r="D60" s="432"/>
      <c r="E60" s="432"/>
      <c r="F60" s="432"/>
      <c r="G60" s="432"/>
      <c r="H60" s="432"/>
      <c r="I60" s="432"/>
      <c r="R60" s="432"/>
      <c r="S60" s="432"/>
      <c r="T60" s="432"/>
    </row>
  </sheetData>
  <mergeCells count="14">
    <mergeCell ref="A51:AC51"/>
    <mergeCell ref="X5:AB5"/>
    <mergeCell ref="A45:AB45"/>
    <mergeCell ref="A7:AB7"/>
    <mergeCell ref="H4:L5"/>
    <mergeCell ref="B4:F5"/>
    <mergeCell ref="M4:Q4"/>
    <mergeCell ref="S4:W5"/>
    <mergeCell ref="X4:AB4"/>
    <mergeCell ref="A2:AC2"/>
    <mergeCell ref="A3:A6"/>
    <mergeCell ref="AC3:AC6"/>
    <mergeCell ref="M5:Q5"/>
    <mergeCell ref="B3:AB3"/>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tabColor theme="0" tint="-0.249977111117893"/>
    <pageSetUpPr fitToPage="1"/>
  </sheetPr>
  <dimension ref="A1:J54"/>
  <sheetViews>
    <sheetView showGridLines="0" zoomScaleNormal="100" zoomScaleSheetLayoutView="100" workbookViewId="0">
      <selection sqref="A1:B1"/>
    </sheetView>
  </sheetViews>
  <sheetFormatPr baseColWidth="10" defaultRowHeight="12.75"/>
  <cols>
    <col min="1" max="1" width="10.7109375" customWidth="1"/>
    <col min="2" max="4" width="10.85546875" customWidth="1"/>
    <col min="5" max="5" width="10.85546875" style="553" customWidth="1"/>
    <col min="6" max="6" width="10.85546875" customWidth="1"/>
    <col min="7" max="7" width="11.42578125" customWidth="1"/>
    <col min="8" max="8" width="10.85546875" style="553" customWidth="1"/>
    <col min="9" max="9" width="10.85546875" customWidth="1"/>
    <col min="10" max="10" width="3.140625" customWidth="1"/>
  </cols>
  <sheetData>
    <row r="1" spans="1:10" s="654" customFormat="1">
      <c r="A1" s="716" t="s">
        <v>486</v>
      </c>
      <c r="B1" s="716"/>
    </row>
    <row r="2" spans="1:10" ht="12.75" customHeight="1">
      <c r="A2" s="717" t="s">
        <v>445</v>
      </c>
      <c r="B2" s="717"/>
      <c r="C2" s="717"/>
      <c r="D2" s="717"/>
      <c r="E2" s="717"/>
      <c r="F2" s="717"/>
      <c r="G2" s="717"/>
      <c r="H2" s="717"/>
      <c r="I2" s="717"/>
    </row>
    <row r="3" spans="1:10" ht="17.25" customHeight="1">
      <c r="A3" s="728" t="s">
        <v>42</v>
      </c>
      <c r="B3" s="732" t="s">
        <v>137</v>
      </c>
      <c r="C3" s="846"/>
      <c r="D3" s="846"/>
      <c r="E3" s="846"/>
      <c r="F3" s="846"/>
      <c r="G3" s="846"/>
      <c r="H3" s="846"/>
      <c r="I3" s="846"/>
    </row>
    <row r="4" spans="1:10" ht="12.75" customHeight="1">
      <c r="A4" s="848"/>
      <c r="B4" s="842" t="s">
        <v>197</v>
      </c>
      <c r="C4" s="842" t="s">
        <v>198</v>
      </c>
      <c r="D4" s="842" t="s">
        <v>199</v>
      </c>
      <c r="E4" s="843" t="s">
        <v>366</v>
      </c>
      <c r="F4" s="842" t="s">
        <v>121</v>
      </c>
      <c r="G4" s="843" t="s">
        <v>367</v>
      </c>
      <c r="H4" s="842" t="s">
        <v>51</v>
      </c>
      <c r="I4" s="847" t="s">
        <v>19</v>
      </c>
      <c r="J4" s="4"/>
    </row>
    <row r="5" spans="1:10">
      <c r="A5" s="848"/>
      <c r="B5" s="719"/>
      <c r="C5" s="842"/>
      <c r="D5" s="719"/>
      <c r="E5" s="844"/>
      <c r="F5" s="842"/>
      <c r="G5" s="844"/>
      <c r="H5" s="842"/>
      <c r="I5" s="847"/>
      <c r="J5" s="4"/>
    </row>
    <row r="6" spans="1:10" ht="33.75" customHeight="1">
      <c r="A6" s="848"/>
      <c r="B6" s="719"/>
      <c r="C6" s="842"/>
      <c r="D6" s="719"/>
      <c r="E6" s="845"/>
      <c r="F6" s="842"/>
      <c r="G6" s="845"/>
      <c r="H6" s="842"/>
      <c r="I6" s="847"/>
      <c r="J6" s="4"/>
    </row>
    <row r="7" spans="1:10">
      <c r="A7" s="849"/>
      <c r="B7" s="850" t="s">
        <v>40</v>
      </c>
      <c r="C7" s="851"/>
      <c r="D7" s="851"/>
      <c r="E7" s="851"/>
      <c r="F7" s="851"/>
      <c r="G7" s="851"/>
      <c r="H7" s="851"/>
      <c r="I7" s="851"/>
      <c r="J7" s="4"/>
    </row>
    <row r="8" spans="1:10" ht="12.75" customHeight="1">
      <c r="A8" s="163"/>
      <c r="B8" s="840" t="s">
        <v>74</v>
      </c>
      <c r="C8" s="840"/>
      <c r="D8" s="840"/>
      <c r="E8" s="840"/>
      <c r="F8" s="840"/>
      <c r="G8" s="840"/>
      <c r="H8" s="840"/>
      <c r="I8" s="840"/>
      <c r="J8" s="4"/>
    </row>
    <row r="9" spans="1:10" ht="12.75" customHeight="1">
      <c r="A9" s="15">
        <v>1975</v>
      </c>
      <c r="B9" s="16">
        <v>19.06000110127442</v>
      </c>
      <c r="C9" s="16">
        <v>28.080050413895634</v>
      </c>
      <c r="D9" s="16">
        <v>15.774532417236168</v>
      </c>
      <c r="E9" s="16">
        <v>22.60610473119727</v>
      </c>
      <c r="F9" s="16">
        <v>3.0444119500510869</v>
      </c>
      <c r="G9" s="16">
        <v>3.7143538884164289</v>
      </c>
      <c r="H9" s="16">
        <v>1.7271653808268124</v>
      </c>
      <c r="I9" s="339">
        <v>5.8551089955765478</v>
      </c>
      <c r="J9" s="4"/>
    </row>
    <row r="10" spans="1:10" ht="12.75" customHeight="1">
      <c r="A10" s="61">
        <v>1976</v>
      </c>
      <c r="B10" s="62">
        <v>17.666357090303826</v>
      </c>
      <c r="C10" s="62">
        <v>29.319494867867178</v>
      </c>
      <c r="D10" s="62">
        <v>14.354292055144796</v>
      </c>
      <c r="E10" s="62">
        <v>24.947834372625408</v>
      </c>
      <c r="F10" s="62">
        <v>3.6540061995682014</v>
      </c>
      <c r="G10" s="62">
        <v>3.4881617194755696</v>
      </c>
      <c r="H10" s="62">
        <v>1.7078966095357559</v>
      </c>
      <c r="I10" s="340">
        <v>4.7075709512839374</v>
      </c>
      <c r="J10" s="4"/>
    </row>
    <row r="11" spans="1:10" ht="12.75" customHeight="1">
      <c r="A11" s="15">
        <v>1977</v>
      </c>
      <c r="B11" s="16">
        <v>16.857798867289148</v>
      </c>
      <c r="C11" s="16">
        <v>30.180927598346852</v>
      </c>
      <c r="D11" s="16">
        <v>14.01806214602786</v>
      </c>
      <c r="E11" s="16">
        <v>23.581203122608297</v>
      </c>
      <c r="F11" s="16">
        <v>4.5706413592530231</v>
      </c>
      <c r="G11" s="16">
        <v>3.8181539874483388</v>
      </c>
      <c r="H11" s="16">
        <v>1.7498851982243995</v>
      </c>
      <c r="I11" s="339">
        <v>5.0433185366600339</v>
      </c>
      <c r="J11" s="4"/>
    </row>
    <row r="12" spans="1:10" ht="12.75" customHeight="1">
      <c r="A12" s="61">
        <v>1978</v>
      </c>
      <c r="B12" s="62">
        <v>17.132241395657534</v>
      </c>
      <c r="C12" s="62">
        <v>30.751042950602063</v>
      </c>
      <c r="D12" s="62">
        <v>13.857020953825733</v>
      </c>
      <c r="E12" s="62">
        <v>21.964184128188112</v>
      </c>
      <c r="F12" s="62">
        <v>5.0648288612875705</v>
      </c>
      <c r="G12" s="62">
        <v>3.8251398501943679</v>
      </c>
      <c r="H12" s="62">
        <v>1.8737555703043518</v>
      </c>
      <c r="I12" s="340">
        <v>5.3984545368351196</v>
      </c>
      <c r="J12" s="4"/>
    </row>
    <row r="13" spans="1:10" ht="12.75" customHeight="1">
      <c r="A13" s="15">
        <v>1979</v>
      </c>
      <c r="B13" s="16">
        <v>16.157696681242157</v>
      </c>
      <c r="C13" s="16">
        <v>32.23567752599557</v>
      </c>
      <c r="D13" s="16">
        <v>12.643166125458659</v>
      </c>
      <c r="E13" s="16">
        <v>22.376704219077876</v>
      </c>
      <c r="F13" s="16">
        <v>5.400747922112938</v>
      </c>
      <c r="G13" s="16">
        <v>3.8884916122527931</v>
      </c>
      <c r="H13" s="16">
        <v>1.9166969508692542</v>
      </c>
      <c r="I13" s="339">
        <v>5.2225595817263164</v>
      </c>
      <c r="J13" s="4"/>
    </row>
    <row r="14" spans="1:10" ht="12.75" customHeight="1">
      <c r="A14" s="61">
        <v>1980</v>
      </c>
      <c r="B14" s="62">
        <v>16.591125640256259</v>
      </c>
      <c r="C14" s="62">
        <v>33.350705137316218</v>
      </c>
      <c r="D14" s="62">
        <v>12.864084058474546</v>
      </c>
      <c r="E14" s="62">
        <v>21.747392913356812</v>
      </c>
      <c r="F14" s="62">
        <v>5.3499892084247982</v>
      </c>
      <c r="G14" s="62">
        <v>3.6017540257839689</v>
      </c>
      <c r="H14" s="62">
        <v>1.6392665940209408</v>
      </c>
      <c r="I14" s="340">
        <v>4.7530308533767096</v>
      </c>
      <c r="J14" s="4"/>
    </row>
    <row r="15" spans="1:10" ht="12.75" customHeight="1">
      <c r="A15" s="15">
        <v>1981</v>
      </c>
      <c r="B15" s="16">
        <v>16.393350870319583</v>
      </c>
      <c r="C15" s="16">
        <v>33.790414357941081</v>
      </c>
      <c r="D15" s="16">
        <v>13.023544336859386</v>
      </c>
      <c r="E15" s="16">
        <v>23.334919124643196</v>
      </c>
      <c r="F15" s="16">
        <v>4.5190388239025392</v>
      </c>
      <c r="G15" s="16">
        <v>3.2088953564299172</v>
      </c>
      <c r="H15" s="16">
        <v>1.3437249305050278</v>
      </c>
      <c r="I15" s="339">
        <v>4.3035577694446001</v>
      </c>
      <c r="J15" s="4"/>
    </row>
    <row r="16" spans="1:10" ht="12.75" customHeight="1">
      <c r="A16" s="61">
        <v>1982</v>
      </c>
      <c r="B16" s="62">
        <v>15.297835935352891</v>
      </c>
      <c r="C16" s="62">
        <v>33.30585033289892</v>
      </c>
      <c r="D16" s="62">
        <v>13.169676498488435</v>
      </c>
      <c r="E16" s="62">
        <v>25.796342101297022</v>
      </c>
      <c r="F16" s="62">
        <v>3.9446971107387609</v>
      </c>
      <c r="G16" s="62">
        <v>3.0656843710382367</v>
      </c>
      <c r="H16" s="62">
        <v>1.0580955167247357</v>
      </c>
      <c r="I16" s="340">
        <v>4.2962135517788598</v>
      </c>
      <c r="J16" s="4"/>
    </row>
    <row r="17" spans="1:10" ht="12.75" customHeight="1">
      <c r="A17" s="15">
        <v>1983</v>
      </c>
      <c r="B17" s="16">
        <v>14.652524373484063</v>
      </c>
      <c r="C17" s="16">
        <v>32.543932585721855</v>
      </c>
      <c r="D17" s="16">
        <v>13.504396489701314</v>
      </c>
      <c r="E17" s="16">
        <v>27.600305018589761</v>
      </c>
      <c r="F17" s="16">
        <v>3.7145060465196429</v>
      </c>
      <c r="G17" s="16">
        <v>3.0178746063407678</v>
      </c>
      <c r="H17" s="16">
        <v>0.85258727279777013</v>
      </c>
      <c r="I17" s="339">
        <v>4.038911411055631</v>
      </c>
      <c r="J17" s="4"/>
    </row>
    <row r="18" spans="1:10" ht="12.75" customHeight="1">
      <c r="A18" s="61">
        <v>1984</v>
      </c>
      <c r="B18" s="62">
        <v>15.128348391727195</v>
      </c>
      <c r="C18" s="62">
        <v>32.238136120612509</v>
      </c>
      <c r="D18" s="62">
        <v>13.385844655519366</v>
      </c>
      <c r="E18" s="62">
        <v>27.028794919665856</v>
      </c>
      <c r="F18" s="62">
        <v>4.0137546958113592</v>
      </c>
      <c r="G18" s="62">
        <v>3.1702120894146075</v>
      </c>
      <c r="H18" s="62">
        <v>0.80084308835620488</v>
      </c>
      <c r="I18" s="340">
        <v>4.1223204916804077</v>
      </c>
      <c r="J18" s="4"/>
    </row>
    <row r="19" spans="1:10" ht="12.75" customHeight="1">
      <c r="A19" s="15">
        <v>1985</v>
      </c>
      <c r="B19" s="16">
        <v>15.085362846491929</v>
      </c>
      <c r="C19" s="16">
        <v>32.664162109629977</v>
      </c>
      <c r="D19" s="16">
        <v>12.924094515600295</v>
      </c>
      <c r="E19" s="16">
        <v>26.569578818603347</v>
      </c>
      <c r="F19" s="16">
        <v>4.3892603820658245</v>
      </c>
      <c r="G19" s="16">
        <v>3.4275685006019643</v>
      </c>
      <c r="H19" s="16">
        <v>0.68561040116428051</v>
      </c>
      <c r="I19" s="339">
        <v>4.110277870449611</v>
      </c>
      <c r="J19" s="4"/>
    </row>
    <row r="20" spans="1:10" ht="12.75" customHeight="1">
      <c r="A20" s="61">
        <v>1986</v>
      </c>
      <c r="B20" s="62">
        <v>14.717870485384617</v>
      </c>
      <c r="C20" s="62">
        <v>34.141756679529024</v>
      </c>
      <c r="D20" s="62">
        <v>12.514582319852263</v>
      </c>
      <c r="E20" s="62">
        <v>26.111680497239398</v>
      </c>
      <c r="F20" s="62">
        <v>4.5317363233189596</v>
      </c>
      <c r="G20" s="62">
        <v>3.2097634239995467</v>
      </c>
      <c r="H20" s="62">
        <v>0.70514667334186631</v>
      </c>
      <c r="I20" s="340">
        <v>3.9900060926939624</v>
      </c>
      <c r="J20" s="4"/>
    </row>
    <row r="21" spans="1:10" ht="12.75" customHeight="1">
      <c r="A21" s="15">
        <v>1987</v>
      </c>
      <c r="B21" s="16">
        <v>14.091320250127817</v>
      </c>
      <c r="C21" s="16">
        <v>35.184384053696206</v>
      </c>
      <c r="D21" s="16">
        <v>12.425986374938276</v>
      </c>
      <c r="E21" s="16">
        <v>26.160730282333304</v>
      </c>
      <c r="F21" s="16">
        <v>4.680501479180049</v>
      </c>
      <c r="G21" s="16">
        <v>2.9290823839925189</v>
      </c>
      <c r="H21" s="16">
        <v>0.77301905673321891</v>
      </c>
      <c r="I21" s="339">
        <v>3.6916139012335965</v>
      </c>
      <c r="J21" s="4"/>
    </row>
    <row r="22" spans="1:10" ht="12.75" customHeight="1">
      <c r="A22" s="61">
        <v>1988</v>
      </c>
      <c r="B22" s="62">
        <v>13.830715532286215</v>
      </c>
      <c r="C22" s="62">
        <v>35.200861183148213</v>
      </c>
      <c r="D22" s="62">
        <v>12.54464941038313</v>
      </c>
      <c r="E22" s="62">
        <v>26.702386194973172</v>
      </c>
      <c r="F22" s="62">
        <v>4.4812513252108106</v>
      </c>
      <c r="G22" s="62">
        <v>2.8673484366590007</v>
      </c>
      <c r="H22" s="62">
        <v>0.81714537358712136</v>
      </c>
      <c r="I22" s="340">
        <v>3.5014108398166726</v>
      </c>
      <c r="J22" s="4"/>
    </row>
    <row r="23" spans="1:10" ht="12.75" customHeight="1">
      <c r="A23" s="15">
        <v>1989</v>
      </c>
      <c r="B23" s="16">
        <v>14.423623392881982</v>
      </c>
      <c r="C23" s="16">
        <v>32.897482264570868</v>
      </c>
      <c r="D23" s="16">
        <v>12.82236750591181</v>
      </c>
      <c r="E23" s="16">
        <v>28.381058362975182</v>
      </c>
      <c r="F23" s="16">
        <v>4.2875027323490249</v>
      </c>
      <c r="G23" s="16">
        <v>2.7200286151461559</v>
      </c>
      <c r="H23" s="16">
        <v>0.82228801939471019</v>
      </c>
      <c r="I23" s="339">
        <v>3.5864316515311092</v>
      </c>
      <c r="J23" s="4"/>
    </row>
    <row r="24" spans="1:10" ht="12.75" customHeight="1">
      <c r="A24" s="61">
        <v>1990</v>
      </c>
      <c r="B24" s="62">
        <v>14.858134078051449</v>
      </c>
      <c r="C24" s="62">
        <v>34.754631695625257</v>
      </c>
      <c r="D24" s="62">
        <v>13.155527084802857</v>
      </c>
      <c r="E24" s="62">
        <v>26.961362949314061</v>
      </c>
      <c r="F24" s="62">
        <v>3.4879871017893387</v>
      </c>
      <c r="G24" s="62">
        <v>2.4738364979054803</v>
      </c>
      <c r="H24" s="62">
        <v>0.92993795615184183</v>
      </c>
      <c r="I24" s="340">
        <v>3.3145234427857835</v>
      </c>
      <c r="J24" s="4"/>
    </row>
    <row r="25" spans="1:10" ht="12.75" customHeight="1">
      <c r="A25" s="15">
        <v>1991</v>
      </c>
      <c r="B25" s="16">
        <v>14.826403092718918</v>
      </c>
      <c r="C25" s="16">
        <v>36.651225183989503</v>
      </c>
      <c r="D25" s="16">
        <v>12.256262276715791</v>
      </c>
      <c r="E25" s="16">
        <v>26.409357759621443</v>
      </c>
      <c r="F25" s="16">
        <v>3.2327610034384016</v>
      </c>
      <c r="G25" s="16">
        <v>2.5561366073698988</v>
      </c>
      <c r="H25" s="16">
        <v>0.85757351288202921</v>
      </c>
      <c r="I25" s="339">
        <v>3.1137252300559801</v>
      </c>
      <c r="J25" s="4"/>
    </row>
    <row r="26" spans="1:10" ht="12.75" customHeight="1">
      <c r="A26" s="61">
        <v>1992</v>
      </c>
      <c r="B26" s="62">
        <v>15.010350504101345</v>
      </c>
      <c r="C26" s="62">
        <v>37.333173189015042</v>
      </c>
      <c r="D26" s="62">
        <v>11.339277513618155</v>
      </c>
      <c r="E26" s="62">
        <v>25.477430248906664</v>
      </c>
      <c r="F26" s="62">
        <v>4.0879192307420569</v>
      </c>
      <c r="G26" s="62">
        <v>2.5840934300793421</v>
      </c>
      <c r="H26" s="62">
        <v>0.84782286154346154</v>
      </c>
      <c r="I26" s="341">
        <v>3.2800146955962663</v>
      </c>
      <c r="J26" s="4"/>
    </row>
    <row r="27" spans="1:10" ht="12.75" customHeight="1">
      <c r="A27" s="164"/>
      <c r="B27" s="841" t="s">
        <v>65</v>
      </c>
      <c r="C27" s="841"/>
      <c r="D27" s="841"/>
      <c r="E27" s="841"/>
      <c r="F27" s="841"/>
      <c r="G27" s="841"/>
      <c r="H27" s="841"/>
      <c r="I27" s="841"/>
      <c r="J27" s="4"/>
    </row>
    <row r="28" spans="1:10" ht="12.75" customHeight="1">
      <c r="A28" s="15">
        <v>1993</v>
      </c>
      <c r="B28" s="335">
        <v>15.254628544222301</v>
      </c>
      <c r="C28" s="335">
        <v>38.434320299227764</v>
      </c>
      <c r="D28" s="335">
        <v>10.534288919266935</v>
      </c>
      <c r="E28" s="335">
        <v>24.459056364902054</v>
      </c>
      <c r="F28" s="335">
        <v>4.0653280287974258</v>
      </c>
      <c r="G28" s="335">
        <v>2.7617972421703394</v>
      </c>
      <c r="H28" s="335">
        <v>0.90929748563555246</v>
      </c>
      <c r="I28" s="342">
        <v>3.4644198133794055</v>
      </c>
      <c r="J28" s="4"/>
    </row>
    <row r="29" spans="1:10" ht="12.75" customHeight="1">
      <c r="A29" s="61">
        <v>1994</v>
      </c>
      <c r="B29" s="336">
        <v>15.602063530261102</v>
      </c>
      <c r="C29" s="336">
        <v>39.486448682469018</v>
      </c>
      <c r="D29" s="336">
        <v>9.9664601131031159</v>
      </c>
      <c r="E29" s="336">
        <v>23.384294910359767</v>
      </c>
      <c r="F29" s="336">
        <v>4.1169083142822762</v>
      </c>
      <c r="G29" s="336">
        <v>2.6670226206232703</v>
      </c>
      <c r="H29" s="336">
        <v>1.0265010227409457</v>
      </c>
      <c r="I29" s="343">
        <v>3.6683311274214896</v>
      </c>
      <c r="J29" s="4"/>
    </row>
    <row r="30" spans="1:10" ht="12.75" customHeight="1">
      <c r="A30" s="17">
        <v>1995</v>
      </c>
      <c r="B30" s="337">
        <v>16.230917235021629</v>
      </c>
      <c r="C30" s="337">
        <v>40.574997991791207</v>
      </c>
      <c r="D30" s="337">
        <v>9.8054141309046123</v>
      </c>
      <c r="E30" s="337">
        <v>21.410183339899859</v>
      </c>
      <c r="F30" s="337">
        <v>4.178986868227077</v>
      </c>
      <c r="G30" s="337">
        <v>2.7613827186939375</v>
      </c>
      <c r="H30" s="337">
        <v>1.1972749562975515</v>
      </c>
      <c r="I30" s="344">
        <v>3.7448312530840346</v>
      </c>
      <c r="J30" s="4"/>
    </row>
    <row r="31" spans="1:10" ht="12.75" customHeight="1">
      <c r="A31" s="61">
        <v>1996</v>
      </c>
      <c r="B31" s="336">
        <v>16.555737625006092</v>
      </c>
      <c r="C31" s="336">
        <v>40.457915083974846</v>
      </c>
      <c r="D31" s="336">
        <v>9.8932456400199484</v>
      </c>
      <c r="E31" s="336">
        <v>20.943653046455207</v>
      </c>
      <c r="F31" s="336">
        <v>4.2660497137093296</v>
      </c>
      <c r="G31" s="336">
        <v>2.8599069320964277</v>
      </c>
      <c r="H31" s="336">
        <v>1.2677783319021925</v>
      </c>
      <c r="I31" s="343">
        <v>3.6518465467008139</v>
      </c>
      <c r="J31" s="4"/>
    </row>
    <row r="32" spans="1:10" ht="12.75" customHeight="1">
      <c r="A32" s="15">
        <v>1997</v>
      </c>
      <c r="B32" s="335">
        <v>16.377400571796368</v>
      </c>
      <c r="C32" s="335">
        <v>40.461328902659901</v>
      </c>
      <c r="D32" s="335">
        <v>9.958537279027647</v>
      </c>
      <c r="E32" s="335">
        <v>20.955139431496701</v>
      </c>
      <c r="F32" s="335">
        <v>4.1391620638555837</v>
      </c>
      <c r="G32" s="335">
        <v>3.0086667564776146</v>
      </c>
      <c r="H32" s="335">
        <v>1.222177316748245</v>
      </c>
      <c r="I32" s="342">
        <v>3.7458649542712585</v>
      </c>
      <c r="J32" s="4"/>
    </row>
    <row r="33" spans="1:10" ht="12.75" customHeight="1">
      <c r="A33" s="61">
        <v>1998</v>
      </c>
      <c r="B33" s="336">
        <v>15.988661723021041</v>
      </c>
      <c r="C33" s="336">
        <v>40.067794366891057</v>
      </c>
      <c r="D33" s="336">
        <v>9.5801822800819121</v>
      </c>
      <c r="E33" s="336">
        <v>22.653392108059219</v>
      </c>
      <c r="F33" s="336">
        <v>3.9694998878672347</v>
      </c>
      <c r="G33" s="336">
        <v>2.7404512516590134</v>
      </c>
      <c r="H33" s="336">
        <v>1.1198570582980083</v>
      </c>
      <c r="I33" s="343">
        <v>3.7220725076195129</v>
      </c>
      <c r="J33" s="4"/>
    </row>
    <row r="34" spans="1:10" ht="12.75" customHeight="1">
      <c r="A34" s="15">
        <v>1999</v>
      </c>
      <c r="B34" s="335">
        <v>15.72291164775949</v>
      </c>
      <c r="C34" s="335">
        <v>39.798544932178167</v>
      </c>
      <c r="D34" s="335">
        <v>9.7730795269826753</v>
      </c>
      <c r="E34" s="335">
        <v>23.377310701999772</v>
      </c>
      <c r="F34" s="335">
        <v>3.9455913232044484</v>
      </c>
      <c r="G34" s="335">
        <v>2.5183601791169932</v>
      </c>
      <c r="H34" s="335">
        <v>1.0553881154569167</v>
      </c>
      <c r="I34" s="342">
        <v>3.6366385665141951</v>
      </c>
      <c r="J34" s="4"/>
    </row>
    <row r="35" spans="1:10" ht="12.75" customHeight="1">
      <c r="A35" s="61">
        <v>2000</v>
      </c>
      <c r="B35" s="336">
        <v>15.721738798686333</v>
      </c>
      <c r="C35" s="336">
        <v>38.166968166109768</v>
      </c>
      <c r="D35" s="336">
        <v>10.062981061172065</v>
      </c>
      <c r="E35" s="336">
        <v>25.419423346548442</v>
      </c>
      <c r="F35" s="336">
        <v>3.6768095530284004</v>
      </c>
      <c r="G35" s="336">
        <v>2.2594972324576603</v>
      </c>
      <c r="H35" s="336">
        <v>1.032622345718655</v>
      </c>
      <c r="I35" s="343">
        <v>3.4768343512251261</v>
      </c>
      <c r="J35" s="4"/>
    </row>
    <row r="36" spans="1:10" ht="12.75" customHeight="1">
      <c r="A36" s="15">
        <v>2001</v>
      </c>
      <c r="B36" s="335">
        <v>16.467290858500721</v>
      </c>
      <c r="C36" s="335">
        <v>37.892235513942765</v>
      </c>
      <c r="D36" s="335">
        <v>10.988542298329653</v>
      </c>
      <c r="E36" s="335">
        <v>24.296478548362295</v>
      </c>
      <c r="F36" s="335">
        <v>3.5110065310930514</v>
      </c>
      <c r="G36" s="335">
        <v>2.1569145155066312</v>
      </c>
      <c r="H36" s="335">
        <v>1.0851305203113801</v>
      </c>
      <c r="I36" s="342">
        <v>3.3897272376464853</v>
      </c>
      <c r="J36" s="4"/>
    </row>
    <row r="37" spans="1:10" ht="12.75" customHeight="1">
      <c r="A37" s="61">
        <v>2002</v>
      </c>
      <c r="B37" s="336">
        <v>16.947144863876566</v>
      </c>
      <c r="C37" s="336">
        <v>38.342828156703604</v>
      </c>
      <c r="D37" s="336">
        <v>11.287598385694219</v>
      </c>
      <c r="E37" s="336">
        <v>23.247731276059667</v>
      </c>
      <c r="F37" s="336">
        <v>3.3846908515240024</v>
      </c>
      <c r="G37" s="336">
        <v>2.2355570915739484</v>
      </c>
      <c r="H37" s="336">
        <v>1.0317955807264376</v>
      </c>
      <c r="I37" s="343">
        <v>3.3587705411491893</v>
      </c>
      <c r="J37" s="4"/>
    </row>
    <row r="38" spans="1:10" ht="12.75" customHeight="1">
      <c r="A38" s="15">
        <v>2003</v>
      </c>
      <c r="B38" s="335">
        <v>16.833291379059077</v>
      </c>
      <c r="C38" s="335">
        <v>36.64648445262921</v>
      </c>
      <c r="D38" s="335">
        <v>11.936830111686694</v>
      </c>
      <c r="E38" s="335">
        <v>24.530531671060825</v>
      </c>
      <c r="F38" s="335">
        <v>3.2019502113170546</v>
      </c>
      <c r="G38" s="335">
        <v>2.3921885557572304</v>
      </c>
      <c r="H38" s="335">
        <v>1.1131573020310286</v>
      </c>
      <c r="I38" s="342">
        <v>3.2289775964175469</v>
      </c>
      <c r="J38" s="4"/>
    </row>
    <row r="39" spans="1:10" ht="12.75" customHeight="1">
      <c r="A39" s="61">
        <v>2004</v>
      </c>
      <c r="B39" s="336">
        <v>16.895546188500827</v>
      </c>
      <c r="C39" s="336">
        <v>35.521209688210895</v>
      </c>
      <c r="D39" s="336">
        <v>11.820888532048707</v>
      </c>
      <c r="E39" s="336">
        <v>24.717873232525982</v>
      </c>
      <c r="F39" s="336">
        <v>3.9815558231856909</v>
      </c>
      <c r="G39" s="336">
        <v>2.4507672063874395</v>
      </c>
      <c r="H39" s="336">
        <v>1.1176345956554707</v>
      </c>
      <c r="I39" s="343">
        <v>3.3844060841250725</v>
      </c>
      <c r="J39" s="4"/>
    </row>
    <row r="40" spans="1:10" ht="12.75" customHeight="1">
      <c r="A40" s="15">
        <v>2005</v>
      </c>
      <c r="B40" s="335">
        <v>16.261893859158725</v>
      </c>
      <c r="C40" s="335">
        <v>35.489562058764861</v>
      </c>
      <c r="D40" s="335">
        <v>12.174086487002791</v>
      </c>
      <c r="E40" s="335">
        <v>24.695402024379078</v>
      </c>
      <c r="F40" s="335">
        <v>4.347948230283655</v>
      </c>
      <c r="G40" s="335">
        <v>2.5418514949671454</v>
      </c>
      <c r="H40" s="335">
        <v>1.1124814235267348</v>
      </c>
      <c r="I40" s="342">
        <v>3.3124415315160931</v>
      </c>
      <c r="J40" s="4"/>
    </row>
    <row r="41" spans="1:10" ht="12.75" customHeight="1">
      <c r="A41" s="61">
        <v>2006</v>
      </c>
      <c r="B41" s="336">
        <v>15.943878290828312</v>
      </c>
      <c r="C41" s="336">
        <v>36.219556756819458</v>
      </c>
      <c r="D41" s="336">
        <v>12.229498117869509</v>
      </c>
      <c r="E41" s="336">
        <v>23.919007487921302</v>
      </c>
      <c r="F41" s="336">
        <v>4.6299250047850773</v>
      </c>
      <c r="G41" s="336">
        <v>2.5044805725852761</v>
      </c>
      <c r="H41" s="336">
        <v>1.0327067298490236</v>
      </c>
      <c r="I41" s="343">
        <v>3.4438057896537924</v>
      </c>
      <c r="J41" s="4"/>
    </row>
    <row r="42" spans="1:10" ht="12.75" customHeight="1">
      <c r="A42" s="18">
        <v>2007</v>
      </c>
      <c r="B42" s="127">
        <v>14.923345140580031</v>
      </c>
      <c r="C42" s="127">
        <v>37.105379676776622</v>
      </c>
      <c r="D42" s="127">
        <v>11.691111357095417</v>
      </c>
      <c r="E42" s="127">
        <v>24.671518707106486</v>
      </c>
      <c r="F42" s="127">
        <v>4.4421075935355328</v>
      </c>
      <c r="G42" s="127">
        <v>2.548428160283374</v>
      </c>
      <c r="H42" s="127">
        <v>0.96579588222271417</v>
      </c>
      <c r="I42" s="345">
        <v>3.4818463582023464</v>
      </c>
      <c r="J42" s="4"/>
    </row>
    <row r="43" spans="1:10" ht="12.75" customHeight="1">
      <c r="A43" s="61">
        <v>2008</v>
      </c>
      <c r="B43" s="336">
        <v>13.043544035702578</v>
      </c>
      <c r="C43" s="336">
        <v>39.198709059277377</v>
      </c>
      <c r="D43" s="336">
        <v>10.883739693905852</v>
      </c>
      <c r="E43" s="336">
        <v>25.404301454829682</v>
      </c>
      <c r="F43" s="336">
        <v>4.5999848717884069</v>
      </c>
      <c r="G43" s="336">
        <v>2.3776505887395678</v>
      </c>
      <c r="H43" s="336">
        <v>0.81591487859610201</v>
      </c>
      <c r="I43" s="343">
        <v>3.4366254002672654</v>
      </c>
      <c r="J43" s="4"/>
    </row>
    <row r="44" spans="1:10" ht="12.75" customHeight="1">
      <c r="A44" s="18">
        <v>2009</v>
      </c>
      <c r="B44" s="127">
        <v>13.121975709036398</v>
      </c>
      <c r="C44" s="127">
        <v>38.388254732212509</v>
      </c>
      <c r="D44" s="127">
        <v>10.985379696563298</v>
      </c>
      <c r="E44" s="127">
        <v>26.056807762926233</v>
      </c>
      <c r="F44" s="127">
        <v>4.474477518013166</v>
      </c>
      <c r="G44" s="127">
        <v>2.3864351490667564</v>
      </c>
      <c r="H44" s="127">
        <v>0.87420128077912096</v>
      </c>
      <c r="I44" s="345">
        <v>3.4051188739325862</v>
      </c>
      <c r="J44" s="4"/>
    </row>
    <row r="45" spans="1:10" ht="12.75" customHeight="1">
      <c r="A45" s="61">
        <v>2010</v>
      </c>
      <c r="B45" s="336">
        <v>13.006513602994099</v>
      </c>
      <c r="C45" s="336">
        <v>37.694103569886281</v>
      </c>
      <c r="D45" s="336">
        <v>11.020044623578523</v>
      </c>
      <c r="E45" s="336">
        <v>26.832400676551028</v>
      </c>
      <c r="F45" s="336">
        <v>4.4268209298977981</v>
      </c>
      <c r="G45" s="336">
        <v>2.3128238808118611</v>
      </c>
      <c r="H45" s="336">
        <v>0.914963293507989</v>
      </c>
      <c r="I45" s="343">
        <v>3.4401090398733265</v>
      </c>
      <c r="J45" s="4"/>
    </row>
    <row r="46" spans="1:10" ht="12.75" customHeight="1">
      <c r="A46" s="18">
        <v>2011</v>
      </c>
      <c r="B46" s="127">
        <v>12.314842659634351</v>
      </c>
      <c r="C46" s="127">
        <v>36.933732756560019</v>
      </c>
      <c r="D46" s="127">
        <v>11.188091327581022</v>
      </c>
      <c r="E46" s="127">
        <v>28.849267852598949</v>
      </c>
      <c r="F46" s="127">
        <v>4.3097997486255366</v>
      </c>
      <c r="G46" s="127">
        <v>2.1625143615011528</v>
      </c>
      <c r="H46" s="127">
        <v>0.81581037420867164</v>
      </c>
      <c r="I46" s="345">
        <v>3.0961083223453389</v>
      </c>
      <c r="J46" s="4"/>
    </row>
    <row r="47" spans="1:10" ht="12.75" customHeight="1">
      <c r="A47" s="61">
        <v>2012</v>
      </c>
      <c r="B47" s="250">
        <v>12.251155350159971</v>
      </c>
      <c r="C47" s="250">
        <v>37.574330220082089</v>
      </c>
      <c r="D47" s="250">
        <v>10.645784183821865</v>
      </c>
      <c r="E47" s="250">
        <v>28.128130756552373</v>
      </c>
      <c r="F47" s="250">
        <v>4.881758394467246</v>
      </c>
      <c r="G47" s="250">
        <v>2.1660795656529745</v>
      </c>
      <c r="H47" s="250">
        <v>0.81157289209191097</v>
      </c>
      <c r="I47" s="346">
        <v>3.2458875997802408</v>
      </c>
      <c r="J47" s="4"/>
    </row>
    <row r="48" spans="1:10" ht="12.75" customHeight="1">
      <c r="A48" s="18">
        <v>2013</v>
      </c>
      <c r="B48" s="338">
        <v>11.964901173958605</v>
      </c>
      <c r="C48" s="251">
        <v>37.917427711400045</v>
      </c>
      <c r="D48" s="251">
        <v>10.577227444403594</v>
      </c>
      <c r="E48" s="251">
        <v>28.186016700057611</v>
      </c>
      <c r="F48" s="251">
        <v>4.8987359939915969</v>
      </c>
      <c r="G48" s="251">
        <v>2.2157952581588254</v>
      </c>
      <c r="H48" s="251">
        <v>0.79863002117490223</v>
      </c>
      <c r="I48" s="347">
        <v>3.1353404597922614</v>
      </c>
      <c r="J48" s="4"/>
    </row>
    <row r="49" spans="1:10" ht="12.75" customHeight="1">
      <c r="A49" s="61">
        <v>2014</v>
      </c>
      <c r="B49" s="250">
        <v>11.457924822037624</v>
      </c>
      <c r="C49" s="250">
        <v>38.568021834804966</v>
      </c>
      <c r="D49" s="250">
        <v>10.250910113650319</v>
      </c>
      <c r="E49" s="250">
        <v>28.283242421001344</v>
      </c>
      <c r="F49" s="250">
        <v>5.0249365198204732</v>
      </c>
      <c r="G49" s="250">
        <v>2.1947702631505974</v>
      </c>
      <c r="H49" s="250">
        <v>0.74928399111079425</v>
      </c>
      <c r="I49" s="346">
        <v>3.1233040591663004</v>
      </c>
      <c r="J49" s="4"/>
    </row>
    <row r="50" spans="1:10" ht="12.75" customHeight="1">
      <c r="A50" s="18">
        <v>2015</v>
      </c>
      <c r="B50" s="369">
        <v>11.239488333530735</v>
      </c>
      <c r="C50" s="127">
        <v>38.098424730546014</v>
      </c>
      <c r="D50" s="127">
        <v>10.348414860436653</v>
      </c>
      <c r="E50" s="369">
        <v>28.547119902088514</v>
      </c>
      <c r="F50" s="127">
        <v>5.2230644715543448</v>
      </c>
      <c r="G50" s="369">
        <v>2.1976785502783369</v>
      </c>
      <c r="H50" s="127">
        <v>0.73670496269098662</v>
      </c>
      <c r="I50" s="345">
        <v>3.1049390027241501</v>
      </c>
      <c r="J50" s="4"/>
    </row>
    <row r="51" spans="1:10" ht="12.75" customHeight="1">
      <c r="A51" s="61">
        <v>2016</v>
      </c>
      <c r="B51" s="497">
        <v>11.3</v>
      </c>
      <c r="C51" s="497">
        <v>38.299999999999997</v>
      </c>
      <c r="D51" s="497">
        <v>10.7</v>
      </c>
      <c r="E51" s="498">
        <v>28.1</v>
      </c>
      <c r="F51" s="497">
        <v>5.2</v>
      </c>
      <c r="G51" s="498">
        <v>2.1</v>
      </c>
      <c r="H51" s="497">
        <v>0.7</v>
      </c>
      <c r="I51" s="499">
        <v>3</v>
      </c>
      <c r="J51" s="4"/>
    </row>
    <row r="52" spans="1:10" ht="12.75" customHeight="1">
      <c r="A52" s="68" t="s">
        <v>226</v>
      </c>
      <c r="B52" s="576">
        <v>11.482752421227067</v>
      </c>
      <c r="C52" s="577">
        <v>38.44592006628573</v>
      </c>
      <c r="D52" s="577">
        <v>10.972125598955687</v>
      </c>
      <c r="E52" s="576">
        <v>27.302803855203194</v>
      </c>
      <c r="F52" s="577">
        <v>5.1774003173585763</v>
      </c>
      <c r="G52" s="576">
        <v>2.1153981443121683</v>
      </c>
      <c r="H52" s="577">
        <v>0.78499347304406275</v>
      </c>
      <c r="I52" s="578">
        <v>3.0739226614346795</v>
      </c>
      <c r="J52" s="4"/>
    </row>
    <row r="53" spans="1:10" ht="172.5" customHeight="1">
      <c r="A53" s="731" t="s">
        <v>401</v>
      </c>
      <c r="B53" s="731"/>
      <c r="C53" s="731"/>
      <c r="D53" s="731"/>
      <c r="E53" s="731"/>
      <c r="F53" s="731"/>
      <c r="G53" s="731"/>
      <c r="H53" s="731"/>
      <c r="I53" s="731"/>
      <c r="J53" s="4"/>
    </row>
    <row r="54" spans="1:10" ht="12.75" customHeight="1"/>
  </sheetData>
  <mergeCells count="16">
    <mergeCell ref="A1:B1"/>
    <mergeCell ref="B8:I8"/>
    <mergeCell ref="B27:I27"/>
    <mergeCell ref="A53:I53"/>
    <mergeCell ref="H4:H6"/>
    <mergeCell ref="E4:E6"/>
    <mergeCell ref="F4:F6"/>
    <mergeCell ref="G4:G6"/>
    <mergeCell ref="B4:B6"/>
    <mergeCell ref="D4:D6"/>
    <mergeCell ref="A2:I2"/>
    <mergeCell ref="B3:I3"/>
    <mergeCell ref="I4:I6"/>
    <mergeCell ref="A3:A7"/>
    <mergeCell ref="B7:I7"/>
    <mergeCell ref="C4:C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dimension ref="A1:K25"/>
  <sheetViews>
    <sheetView showGridLines="0" workbookViewId="0">
      <selection sqref="A1:B1"/>
    </sheetView>
  </sheetViews>
  <sheetFormatPr baseColWidth="10" defaultColWidth="11.42578125" defaultRowHeight="12.75"/>
  <cols>
    <col min="1" max="16384" width="11.42578125" style="553"/>
  </cols>
  <sheetData>
    <row r="1" spans="1:11" s="654" customFormat="1">
      <c r="A1" s="716" t="s">
        <v>486</v>
      </c>
      <c r="B1" s="716"/>
    </row>
    <row r="2" spans="1:11" ht="26.25" customHeight="1">
      <c r="A2" s="714" t="s">
        <v>458</v>
      </c>
      <c r="B2" s="714"/>
      <c r="C2" s="714"/>
      <c r="D2" s="714"/>
      <c r="E2" s="714"/>
      <c r="F2" s="714"/>
      <c r="G2" s="714"/>
      <c r="H2" s="714"/>
      <c r="I2" s="714"/>
      <c r="J2" s="714"/>
      <c r="K2" s="714"/>
    </row>
    <row r="25" spans="1:11" ht="73.5" customHeight="1">
      <c r="A25" s="715" t="s">
        <v>360</v>
      </c>
      <c r="B25" s="715"/>
      <c r="C25" s="715"/>
      <c r="D25" s="715"/>
      <c r="E25" s="715"/>
      <c r="F25" s="715"/>
      <c r="G25" s="715"/>
      <c r="H25" s="715"/>
      <c r="I25" s="715"/>
      <c r="J25" s="715"/>
      <c r="K25" s="715"/>
    </row>
  </sheetData>
  <mergeCells count="3">
    <mergeCell ref="A2:K2"/>
    <mergeCell ref="A25:K25"/>
    <mergeCell ref="A1:B1"/>
  </mergeCells>
  <hyperlinks>
    <hyperlink ref="A1" location="Inhalt!A1" display="Zurück zum Inhalt"/>
  </hyperlinks>
  <pageMargins left="0.7" right="0.7" top="0.78740157499999996" bottom="0.78740157499999996"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tabColor theme="0" tint="-0.249977111117893"/>
  </sheetPr>
  <dimension ref="A1:V58"/>
  <sheetViews>
    <sheetView showGridLines="0" zoomScaleNormal="100" workbookViewId="0">
      <selection sqref="A1:B1"/>
    </sheetView>
  </sheetViews>
  <sheetFormatPr baseColWidth="10" defaultColWidth="10.85546875" defaultRowHeight="12.75"/>
  <cols>
    <col min="1" max="1" width="18.42578125" style="403" customWidth="1"/>
    <col min="2" max="2" width="11.140625" style="403" customWidth="1"/>
    <col min="3" max="3" width="11" style="403" customWidth="1"/>
    <col min="4" max="4" width="12.140625" style="403" customWidth="1"/>
    <col min="5" max="5" width="10" style="403" customWidth="1"/>
    <col min="6" max="6" width="10.140625" style="403" customWidth="1"/>
    <col min="7" max="7" width="11.140625" style="403" customWidth="1"/>
    <col min="8" max="8" width="12.140625" style="403" customWidth="1"/>
    <col min="9" max="9" width="8.5703125" style="403" customWidth="1"/>
    <col min="10" max="10" width="10.7109375" style="403" customWidth="1"/>
    <col min="11" max="11" width="1" style="403" hidden="1" customWidth="1"/>
    <col min="12" max="12" width="11.140625" style="403" customWidth="1"/>
    <col min="13" max="13" width="11" style="403" customWidth="1"/>
    <col min="14" max="14" width="12.140625" style="403" customWidth="1"/>
    <col min="15" max="15" width="10" style="403" customWidth="1"/>
    <col min="16" max="16" width="10.140625" style="403" customWidth="1"/>
    <col min="17" max="17" width="11.140625" style="403" customWidth="1"/>
    <col min="18" max="18" width="12.140625" style="403" customWidth="1"/>
    <col min="19" max="19" width="8.42578125" style="403" customWidth="1"/>
    <col min="20" max="20" width="10.5703125" style="403" customWidth="1"/>
    <col min="21" max="21" width="19.5703125" style="403" customWidth="1"/>
    <col min="22" max="22" width="11.28515625" style="403" customWidth="1"/>
    <col min="23" max="16384" width="10.85546875" style="403"/>
  </cols>
  <sheetData>
    <row r="1" spans="1:21">
      <c r="A1" s="675" t="s">
        <v>486</v>
      </c>
    </row>
    <row r="2" spans="1:21" s="404" customFormat="1" ht="23.25" customHeight="1">
      <c r="A2" s="820" t="s">
        <v>446</v>
      </c>
      <c r="B2" s="820"/>
      <c r="C2" s="820"/>
      <c r="D2" s="820"/>
      <c r="E2" s="820"/>
      <c r="F2" s="820"/>
      <c r="G2" s="820"/>
      <c r="H2" s="820"/>
      <c r="I2" s="820"/>
      <c r="J2" s="820"/>
      <c r="K2" s="820"/>
      <c r="L2" s="820"/>
      <c r="M2" s="820"/>
      <c r="N2" s="820"/>
      <c r="O2" s="820"/>
      <c r="P2" s="820"/>
      <c r="Q2" s="820"/>
      <c r="R2" s="820"/>
      <c r="S2" s="820"/>
      <c r="T2" s="820"/>
      <c r="U2" s="820"/>
    </row>
    <row r="3" spans="1:21" ht="13.5" customHeight="1">
      <c r="A3" s="852" t="s">
        <v>260</v>
      </c>
      <c r="B3" s="859" t="s">
        <v>311</v>
      </c>
      <c r="C3" s="858"/>
      <c r="D3" s="858"/>
      <c r="E3" s="858"/>
      <c r="F3" s="858"/>
      <c r="G3" s="858"/>
      <c r="H3" s="858"/>
      <c r="I3" s="858"/>
      <c r="J3" s="860"/>
      <c r="K3" s="686"/>
      <c r="L3" s="858" t="s">
        <v>480</v>
      </c>
      <c r="M3" s="858"/>
      <c r="N3" s="858"/>
      <c r="O3" s="858"/>
      <c r="P3" s="858"/>
      <c r="Q3" s="858"/>
      <c r="R3" s="858"/>
      <c r="S3" s="858"/>
      <c r="T3" s="437"/>
      <c r="U3" s="855" t="s">
        <v>260</v>
      </c>
    </row>
    <row r="4" spans="1:21" ht="67.5" customHeight="1">
      <c r="A4" s="853"/>
      <c r="B4" s="684" t="s">
        <v>306</v>
      </c>
      <c r="C4" s="684" t="s">
        <v>303</v>
      </c>
      <c r="D4" s="684" t="s">
        <v>307</v>
      </c>
      <c r="E4" s="684" t="s">
        <v>304</v>
      </c>
      <c r="F4" s="684" t="s">
        <v>305</v>
      </c>
      <c r="G4" s="684" t="s">
        <v>308</v>
      </c>
      <c r="H4" s="684" t="s">
        <v>309</v>
      </c>
      <c r="I4" s="684" t="s">
        <v>361</v>
      </c>
      <c r="J4" s="684" t="s">
        <v>310</v>
      </c>
      <c r="K4" s="405"/>
      <c r="L4" s="684" t="s">
        <v>306</v>
      </c>
      <c r="M4" s="684" t="s">
        <v>303</v>
      </c>
      <c r="N4" s="684" t="s">
        <v>307</v>
      </c>
      <c r="O4" s="684" t="s">
        <v>304</v>
      </c>
      <c r="P4" s="684" t="s">
        <v>305</v>
      </c>
      <c r="Q4" s="684" t="s">
        <v>308</v>
      </c>
      <c r="R4" s="684" t="s">
        <v>309</v>
      </c>
      <c r="S4" s="684" t="s">
        <v>361</v>
      </c>
      <c r="T4" s="684" t="s">
        <v>312</v>
      </c>
      <c r="U4" s="856"/>
    </row>
    <row r="5" spans="1:21" ht="15.75" customHeight="1">
      <c r="A5" s="854"/>
      <c r="B5" s="861" t="s">
        <v>512</v>
      </c>
      <c r="C5" s="862"/>
      <c r="D5" s="862"/>
      <c r="E5" s="862"/>
      <c r="F5" s="862"/>
      <c r="G5" s="862"/>
      <c r="H5" s="862"/>
      <c r="I5" s="862"/>
      <c r="J5" s="863"/>
      <c r="K5" s="685"/>
      <c r="L5" s="862" t="s">
        <v>513</v>
      </c>
      <c r="M5" s="862"/>
      <c r="N5" s="862"/>
      <c r="O5" s="862"/>
      <c r="P5" s="862"/>
      <c r="Q5" s="862"/>
      <c r="R5" s="862"/>
      <c r="S5" s="862"/>
      <c r="T5" s="863"/>
      <c r="U5" s="857"/>
    </row>
    <row r="6" spans="1:21" ht="12.75" customHeight="1">
      <c r="A6" s="10" t="s">
        <v>270</v>
      </c>
      <c r="B6" s="469" t="s">
        <v>93</v>
      </c>
      <c r="C6" s="469" t="s">
        <v>93</v>
      </c>
      <c r="D6" s="469" t="s">
        <v>93</v>
      </c>
      <c r="E6" s="469" t="s">
        <v>93</v>
      </c>
      <c r="F6" s="469" t="s">
        <v>93</v>
      </c>
      <c r="G6" s="469" t="s">
        <v>93</v>
      </c>
      <c r="H6" s="469" t="s">
        <v>93</v>
      </c>
      <c r="I6" s="469" t="s">
        <v>93</v>
      </c>
      <c r="J6" s="469" t="s">
        <v>93</v>
      </c>
      <c r="K6" s="406"/>
      <c r="L6" s="469" t="s">
        <v>93</v>
      </c>
      <c r="M6" s="469" t="s">
        <v>93</v>
      </c>
      <c r="N6" s="469" t="s">
        <v>93</v>
      </c>
      <c r="O6" s="469" t="s">
        <v>93</v>
      </c>
      <c r="P6" s="469" t="s">
        <v>93</v>
      </c>
      <c r="Q6" s="469" t="s">
        <v>93</v>
      </c>
      <c r="R6" s="469" t="s">
        <v>93</v>
      </c>
      <c r="S6" s="469" t="s">
        <v>93</v>
      </c>
      <c r="T6" s="469" t="s">
        <v>93</v>
      </c>
      <c r="U6" s="420" t="s">
        <v>270</v>
      </c>
    </row>
    <row r="7" spans="1:21" ht="12.75" customHeight="1">
      <c r="A7" s="411" t="s">
        <v>50</v>
      </c>
      <c r="B7" s="470">
        <v>12.417572509088</v>
      </c>
      <c r="C7" s="470">
        <v>9.6527947793927993</v>
      </c>
      <c r="D7" s="471">
        <v>8.8333673224666001</v>
      </c>
      <c r="E7" s="471">
        <v>22.808611554072002</v>
      </c>
      <c r="F7" s="471">
        <v>7.3524628567864996</v>
      </c>
      <c r="G7" s="471">
        <v>4.4206617704460003</v>
      </c>
      <c r="H7" s="471">
        <v>20.012094955346999</v>
      </c>
      <c r="I7" s="471">
        <v>6.1008558292975996</v>
      </c>
      <c r="J7" s="471">
        <f>F7+G7+H7</f>
        <v>31.785219582579501</v>
      </c>
      <c r="K7" s="414"/>
      <c r="L7" s="470">
        <v>77.756655873895994</v>
      </c>
      <c r="M7" s="470">
        <v>67.050979313138001</v>
      </c>
      <c r="N7" s="471">
        <v>63.344946217165997</v>
      </c>
      <c r="O7" s="471">
        <v>56.848523958702998</v>
      </c>
      <c r="P7" s="471">
        <v>48.963970505604003</v>
      </c>
      <c r="Q7" s="471">
        <v>17.395419547305998</v>
      </c>
      <c r="R7" s="471">
        <v>17.395419547305998</v>
      </c>
      <c r="S7" s="471">
        <v>68.731250000358003</v>
      </c>
      <c r="T7" s="471">
        <v>53.660999046508003</v>
      </c>
      <c r="U7" s="416" t="s">
        <v>50</v>
      </c>
    </row>
    <row r="8" spans="1:21" s="404" customFormat="1" ht="12.75" customHeight="1">
      <c r="A8" s="10" t="s">
        <v>271</v>
      </c>
      <c r="B8" s="472">
        <v>8.4032388042519006</v>
      </c>
      <c r="C8" s="472">
        <v>10.793200046049</v>
      </c>
      <c r="D8" s="472">
        <v>10.992747227444999</v>
      </c>
      <c r="E8" s="472">
        <v>22.193484017037999</v>
      </c>
      <c r="F8" s="472">
        <v>3.7230899113549998</v>
      </c>
      <c r="G8" s="473">
        <v>2.7276564718523</v>
      </c>
      <c r="H8" s="472">
        <v>12.602171994321001</v>
      </c>
      <c r="I8" s="473">
        <v>24.736175601519999</v>
      </c>
      <c r="J8" s="473">
        <f>F8+G8+H8</f>
        <v>19.0529183775283</v>
      </c>
      <c r="K8" s="406"/>
      <c r="L8" s="472">
        <v>73.266965019636999</v>
      </c>
      <c r="M8" s="472">
        <v>60.364075943966</v>
      </c>
      <c r="N8" s="472">
        <v>67.115827689729997</v>
      </c>
      <c r="O8" s="472">
        <v>49.610955493307998</v>
      </c>
      <c r="P8" s="472">
        <v>39.043496186353003</v>
      </c>
      <c r="Q8" s="473">
        <v>6.7529544175577003</v>
      </c>
      <c r="R8" s="472">
        <v>6.7529544175577003</v>
      </c>
      <c r="S8" s="473">
        <v>72.345640707415001</v>
      </c>
      <c r="T8" s="473">
        <v>56.699240199923999</v>
      </c>
      <c r="U8" s="420" t="s">
        <v>271</v>
      </c>
    </row>
    <row r="9" spans="1:21" s="404" customFormat="1" ht="12.75" customHeight="1">
      <c r="A9" s="411" t="s">
        <v>272</v>
      </c>
      <c r="B9" s="470" t="s">
        <v>93</v>
      </c>
      <c r="C9" s="470" t="s">
        <v>93</v>
      </c>
      <c r="D9" s="470" t="s">
        <v>93</v>
      </c>
      <c r="E9" s="470" t="s">
        <v>93</v>
      </c>
      <c r="F9" s="470" t="s">
        <v>93</v>
      </c>
      <c r="G9" s="470" t="s">
        <v>93</v>
      </c>
      <c r="H9" s="470" t="s">
        <v>93</v>
      </c>
      <c r="I9" s="470" t="s">
        <v>93</v>
      </c>
      <c r="J9" s="470" t="s">
        <v>93</v>
      </c>
      <c r="K9" s="406"/>
      <c r="L9" s="470" t="s">
        <v>93</v>
      </c>
      <c r="M9" s="470" t="s">
        <v>93</v>
      </c>
      <c r="N9" s="470" t="s">
        <v>93</v>
      </c>
      <c r="O9" s="470" t="s">
        <v>93</v>
      </c>
      <c r="P9" s="470" t="s">
        <v>93</v>
      </c>
      <c r="Q9" s="470" t="s">
        <v>93</v>
      </c>
      <c r="R9" s="470" t="s">
        <v>93</v>
      </c>
      <c r="S9" s="470" t="s">
        <v>93</v>
      </c>
      <c r="T9" s="470" t="s">
        <v>93</v>
      </c>
      <c r="U9" s="416" t="s">
        <v>272</v>
      </c>
    </row>
    <row r="10" spans="1:21" s="404" customFormat="1" ht="12.75" customHeight="1">
      <c r="A10" s="10" t="s">
        <v>273</v>
      </c>
      <c r="B10" s="472">
        <v>9.2285177448752993</v>
      </c>
      <c r="C10" s="472">
        <v>3.7813069566465001</v>
      </c>
      <c r="D10" s="472">
        <v>5.1348989371506004</v>
      </c>
      <c r="E10" s="472">
        <v>22.155444287440002</v>
      </c>
      <c r="F10" s="474">
        <v>1.8993057688763</v>
      </c>
      <c r="G10" s="474">
        <v>3.8249011898177998</v>
      </c>
      <c r="H10" s="474">
        <v>21.325208371731001</v>
      </c>
      <c r="I10" s="474">
        <v>19.079990170178998</v>
      </c>
      <c r="J10" s="473">
        <f>F10+G10+H10</f>
        <v>27.049415330425102</v>
      </c>
      <c r="K10" s="414"/>
      <c r="L10" s="472">
        <v>80.080452647385002</v>
      </c>
      <c r="M10" s="472">
        <v>52.697067345444999</v>
      </c>
      <c r="N10" s="472">
        <v>69.548410768430998</v>
      </c>
      <c r="O10" s="472">
        <v>55.527106937279001</v>
      </c>
      <c r="P10" s="474">
        <v>47.088791848616999</v>
      </c>
      <c r="Q10" s="474">
        <v>10.444454855139</v>
      </c>
      <c r="R10" s="474">
        <v>10.444454855139</v>
      </c>
      <c r="S10" s="474">
        <v>78.330623218971994</v>
      </c>
      <c r="T10" s="473">
        <v>51.950138691562998</v>
      </c>
      <c r="U10" s="420" t="s">
        <v>273</v>
      </c>
    </row>
    <row r="11" spans="1:21" s="404" customFormat="1" ht="12.75" customHeight="1">
      <c r="A11" s="411" t="s">
        <v>274</v>
      </c>
      <c r="B11" s="470">
        <v>9.0980523722918001</v>
      </c>
      <c r="C11" s="470">
        <v>8.7201808133066994</v>
      </c>
      <c r="D11" s="470">
        <v>9.2251867285858005</v>
      </c>
      <c r="E11" s="470">
        <v>19.719068387688999</v>
      </c>
      <c r="F11" s="471">
        <v>6.4661946215104003</v>
      </c>
      <c r="G11" s="471">
        <v>5.2928504582134002</v>
      </c>
      <c r="H11" s="471">
        <v>17.763494782194002</v>
      </c>
      <c r="I11" s="471">
        <v>11.899422598132</v>
      </c>
      <c r="J11" s="471">
        <f>F11+G11+H11</f>
        <v>29.522539861917803</v>
      </c>
      <c r="K11" s="406"/>
      <c r="L11" s="470">
        <v>81.931101407084</v>
      </c>
      <c r="M11" s="470">
        <v>67.105396375417996</v>
      </c>
      <c r="N11" s="470">
        <v>66.570963728585994</v>
      </c>
      <c r="O11" s="470">
        <v>63.026639803000002</v>
      </c>
      <c r="P11" s="471">
        <v>58.096668487164997</v>
      </c>
      <c r="Q11" s="471">
        <v>16.113427856546998</v>
      </c>
      <c r="R11" s="471">
        <v>16.113427856546998</v>
      </c>
      <c r="S11" s="471">
        <v>80.598011574417995</v>
      </c>
      <c r="T11" s="471">
        <v>57.937332236265</v>
      </c>
      <c r="U11" s="416" t="s">
        <v>274</v>
      </c>
    </row>
    <row r="12" spans="1:21" s="404" customFormat="1" ht="12.75" customHeight="1">
      <c r="A12" s="10" t="s">
        <v>275</v>
      </c>
      <c r="B12" s="473">
        <v>5.5096361087279</v>
      </c>
      <c r="C12" s="473">
        <v>11.938939923413001</v>
      </c>
      <c r="D12" s="473">
        <v>9.8788424114336006</v>
      </c>
      <c r="E12" s="473">
        <v>29.280796836092001</v>
      </c>
      <c r="F12" s="473">
        <v>5.436397497332</v>
      </c>
      <c r="G12" s="473">
        <v>4.7490008160874</v>
      </c>
      <c r="H12" s="473">
        <v>10.119483563163</v>
      </c>
      <c r="I12" s="473">
        <v>18.891376676640999</v>
      </c>
      <c r="J12" s="473">
        <f>F12+G12+H12</f>
        <v>20.3048818765824</v>
      </c>
      <c r="K12" s="406"/>
      <c r="L12" s="473">
        <v>68.078237751613997</v>
      </c>
      <c r="M12" s="473">
        <v>64.385242310052007</v>
      </c>
      <c r="N12" s="473">
        <v>61.840711713620003</v>
      </c>
      <c r="O12" s="473">
        <v>51.943829057385997</v>
      </c>
      <c r="P12" s="473">
        <v>53.868360277135999</v>
      </c>
      <c r="Q12" s="473">
        <v>21.458471028860998</v>
      </c>
      <c r="R12" s="473">
        <v>21.458471028860998</v>
      </c>
      <c r="S12" s="473">
        <v>76.052281789987006</v>
      </c>
      <c r="T12" s="473">
        <v>56.466714847828001</v>
      </c>
      <c r="U12" s="420" t="s">
        <v>275</v>
      </c>
    </row>
    <row r="13" spans="1:21" s="404" customFormat="1" ht="12.75" customHeight="1">
      <c r="A13" s="411" t="s">
        <v>276</v>
      </c>
      <c r="B13" s="475">
        <v>6.2773614305854002</v>
      </c>
      <c r="C13" s="475">
        <v>12.747644134451001</v>
      </c>
      <c r="D13" s="475">
        <v>7.5610299027973999</v>
      </c>
      <c r="E13" s="475">
        <v>21.280700452623002</v>
      </c>
      <c r="F13" s="471">
        <v>6.2773614305854002</v>
      </c>
      <c r="G13" s="470">
        <v>8.9114788157601996</v>
      </c>
      <c r="H13" s="471">
        <v>18.297840765749001</v>
      </c>
      <c r="I13" s="471">
        <v>10.091266602359999</v>
      </c>
      <c r="J13" s="471">
        <f>F13+G13+H13</f>
        <v>33.4866810120946</v>
      </c>
      <c r="K13" s="414"/>
      <c r="L13" s="475">
        <v>87.234042553191998</v>
      </c>
      <c r="M13" s="475">
        <v>70.896391152503</v>
      </c>
      <c r="N13" s="475">
        <v>68.204121687929003</v>
      </c>
      <c r="O13" s="475">
        <v>64.609483960947998</v>
      </c>
      <c r="P13" s="471">
        <v>61.465721040189003</v>
      </c>
      <c r="Q13" s="470">
        <v>27.144046627809999</v>
      </c>
      <c r="R13" s="471">
        <v>27.144046627809999</v>
      </c>
      <c r="S13" s="471">
        <v>85.514705882352999</v>
      </c>
      <c r="T13" s="471"/>
      <c r="U13" s="416" t="s">
        <v>276</v>
      </c>
    </row>
    <row r="14" spans="1:21" s="404" customFormat="1" ht="12.75" customHeight="1">
      <c r="A14" s="10" t="s">
        <v>277</v>
      </c>
      <c r="B14" s="473">
        <v>4.0837985269459001</v>
      </c>
      <c r="C14" s="473">
        <v>9.0824188652812996</v>
      </c>
      <c r="D14" s="473">
        <v>4.7035849977712996</v>
      </c>
      <c r="E14" s="473">
        <v>19.735529471696001</v>
      </c>
      <c r="F14" s="469">
        <v>4.7906098104556998</v>
      </c>
      <c r="G14" s="473">
        <v>8.6472948018594007</v>
      </c>
      <c r="H14" s="473">
        <v>19.839534735636001</v>
      </c>
      <c r="I14" s="473">
        <v>22.121282873091999</v>
      </c>
      <c r="J14" s="473">
        <f>F14+G14+H14</f>
        <v>33.277439347951102</v>
      </c>
      <c r="K14" s="406"/>
      <c r="L14" s="473">
        <v>81.133056133056002</v>
      </c>
      <c r="M14" s="473">
        <v>70.647347511101003</v>
      </c>
      <c r="N14" s="473">
        <v>70.938628158845006</v>
      </c>
      <c r="O14" s="473">
        <v>58.410410841040999</v>
      </c>
      <c r="P14" s="469">
        <v>53.212228622064998</v>
      </c>
      <c r="Q14" s="473">
        <v>17.746686303387001</v>
      </c>
      <c r="R14" s="473">
        <v>17.746686303387001</v>
      </c>
      <c r="S14" s="473">
        <v>82.805603530992002</v>
      </c>
      <c r="T14" s="473">
        <v>52.793654185139999</v>
      </c>
      <c r="U14" s="420" t="s">
        <v>277</v>
      </c>
    </row>
    <row r="15" spans="1:21" s="404" customFormat="1" ht="12.75" customHeight="1">
      <c r="A15" s="411" t="s">
        <v>48</v>
      </c>
      <c r="B15" s="470" t="s">
        <v>93</v>
      </c>
      <c r="C15" s="470" t="s">
        <v>93</v>
      </c>
      <c r="D15" s="470" t="s">
        <v>93</v>
      </c>
      <c r="E15" s="470" t="s">
        <v>93</v>
      </c>
      <c r="F15" s="470" t="s">
        <v>93</v>
      </c>
      <c r="G15" s="470" t="s">
        <v>93</v>
      </c>
      <c r="H15" s="470" t="s">
        <v>93</v>
      </c>
      <c r="I15" s="470" t="s">
        <v>93</v>
      </c>
      <c r="J15" s="470" t="s">
        <v>93</v>
      </c>
      <c r="K15" s="406"/>
      <c r="L15" s="470" t="s">
        <v>93</v>
      </c>
      <c r="M15" s="470" t="s">
        <v>93</v>
      </c>
      <c r="N15" s="470" t="s">
        <v>93</v>
      </c>
      <c r="O15" s="470" t="s">
        <v>93</v>
      </c>
      <c r="P15" s="470" t="s">
        <v>93</v>
      </c>
      <c r="Q15" s="470" t="s">
        <v>93</v>
      </c>
      <c r="R15" s="470" t="s">
        <v>93</v>
      </c>
      <c r="S15" s="470" t="s">
        <v>93</v>
      </c>
      <c r="T15" s="470" t="s">
        <v>93</v>
      </c>
      <c r="U15" s="416" t="s">
        <v>48</v>
      </c>
    </row>
    <row r="16" spans="1:21" s="404" customFormat="1" ht="12.75" customHeight="1">
      <c r="A16" s="10" t="s">
        <v>65</v>
      </c>
      <c r="B16" s="473">
        <v>7.4902231147106004</v>
      </c>
      <c r="C16" s="473">
        <v>11.455566424453</v>
      </c>
      <c r="D16" s="473">
        <v>7.6216806206415004</v>
      </c>
      <c r="E16" s="473">
        <v>24.239646616085</v>
      </c>
      <c r="F16" s="469">
        <v>9.8937929321647999</v>
      </c>
      <c r="G16" s="473">
        <v>6.2686352555178999</v>
      </c>
      <c r="H16" s="473">
        <v>23.341684505989001</v>
      </c>
      <c r="I16" s="473">
        <v>5.7522607468941001</v>
      </c>
      <c r="J16" s="473">
        <f>F16+G16+H16</f>
        <v>39.504112693671701</v>
      </c>
      <c r="K16" s="414"/>
      <c r="L16" s="473">
        <v>79.813245799434</v>
      </c>
      <c r="M16" s="473">
        <v>68.651185866451996</v>
      </c>
      <c r="N16" s="473">
        <v>64.510264633749003</v>
      </c>
      <c r="O16" s="473">
        <v>53.605469529192</v>
      </c>
      <c r="P16" s="469">
        <v>45.989509704184002</v>
      </c>
      <c r="Q16" s="473">
        <v>21.334139627991998</v>
      </c>
      <c r="R16" s="473">
        <v>21.334139627991998</v>
      </c>
      <c r="S16" s="473">
        <v>71.015542936684994</v>
      </c>
      <c r="T16" s="473">
        <v>50.212727355196002</v>
      </c>
      <c r="U16" s="420" t="s">
        <v>65</v>
      </c>
    </row>
    <row r="17" spans="1:22" s="404" customFormat="1" ht="12.75" customHeight="1">
      <c r="A17" s="411" t="s">
        <v>278</v>
      </c>
      <c r="B17" s="470" t="s">
        <v>93</v>
      </c>
      <c r="C17" s="470" t="s">
        <v>93</v>
      </c>
      <c r="D17" s="470" t="s">
        <v>93</v>
      </c>
      <c r="E17" s="470" t="s">
        <v>93</v>
      </c>
      <c r="F17" s="470" t="s">
        <v>93</v>
      </c>
      <c r="G17" s="470" t="s">
        <v>93</v>
      </c>
      <c r="H17" s="470" t="s">
        <v>93</v>
      </c>
      <c r="I17" s="470" t="s">
        <v>93</v>
      </c>
      <c r="J17" s="470" t="s">
        <v>93</v>
      </c>
      <c r="K17" s="406"/>
      <c r="L17" s="470" t="s">
        <v>93</v>
      </c>
      <c r="M17" s="470" t="s">
        <v>93</v>
      </c>
      <c r="N17" s="470" t="s">
        <v>93</v>
      </c>
      <c r="O17" s="470" t="s">
        <v>93</v>
      </c>
      <c r="P17" s="470" t="s">
        <v>93</v>
      </c>
      <c r="Q17" s="470" t="s">
        <v>93</v>
      </c>
      <c r="R17" s="470" t="s">
        <v>93</v>
      </c>
      <c r="S17" s="470" t="s">
        <v>93</v>
      </c>
      <c r="T17" s="470" t="s">
        <v>93</v>
      </c>
      <c r="U17" s="416" t="s">
        <v>278</v>
      </c>
    </row>
    <row r="18" spans="1:22" s="404" customFormat="1" ht="12.75" customHeight="1">
      <c r="A18" s="10" t="s">
        <v>9</v>
      </c>
      <c r="B18" s="469">
        <v>11.766447009705001</v>
      </c>
      <c r="C18" s="473">
        <v>11.126170335405</v>
      </c>
      <c r="D18" s="473">
        <v>9.6228443239706998</v>
      </c>
      <c r="E18" s="473">
        <v>22.425262108395</v>
      </c>
      <c r="F18" s="473">
        <v>4.3495194030316</v>
      </c>
      <c r="G18" s="472">
        <v>3.7185898334658001</v>
      </c>
      <c r="H18" s="473">
        <v>15.453879827390001</v>
      </c>
      <c r="I18" s="473">
        <v>10.546649841878001</v>
      </c>
      <c r="J18" s="473">
        <f>F18+G18+H18</f>
        <v>23.5219890638874</v>
      </c>
      <c r="K18" s="406"/>
      <c r="L18" s="469">
        <v>79.425393883224999</v>
      </c>
      <c r="M18" s="473">
        <v>63.889666760011004</v>
      </c>
      <c r="N18" s="473">
        <v>66.860935729318001</v>
      </c>
      <c r="O18" s="473">
        <v>61.820076415422001</v>
      </c>
      <c r="P18" s="473">
        <v>51.361031518624998</v>
      </c>
      <c r="Q18" s="472">
        <v>20.821114369501</v>
      </c>
      <c r="R18" s="473">
        <v>20.821114369501</v>
      </c>
      <c r="S18" s="473">
        <v>70.044313146232994</v>
      </c>
      <c r="T18" s="473">
        <v>56.412736799678001</v>
      </c>
      <c r="U18" s="420" t="s">
        <v>9</v>
      </c>
    </row>
    <row r="19" spans="1:22" s="404" customFormat="1" ht="12.75" customHeight="1">
      <c r="A19" s="411" t="s">
        <v>279</v>
      </c>
      <c r="B19" s="475">
        <v>10.899685941253001</v>
      </c>
      <c r="C19" s="475">
        <v>14.188065767596999</v>
      </c>
      <c r="D19" s="475">
        <v>13.929429152040999</v>
      </c>
      <c r="E19" s="475">
        <v>23.129503048217</v>
      </c>
      <c r="F19" s="475">
        <v>6.4474413449104002</v>
      </c>
      <c r="G19" s="471">
        <v>5.6530574542767003</v>
      </c>
      <c r="H19" s="471">
        <v>10.234620358396</v>
      </c>
      <c r="I19" s="471">
        <v>11.786440051727</v>
      </c>
      <c r="J19" s="471">
        <f>F19+G19+H19</f>
        <v>22.335119157583101</v>
      </c>
      <c r="K19" s="414"/>
      <c r="L19" s="475">
        <v>77.288135593220005</v>
      </c>
      <c r="M19" s="475">
        <v>61.197916666666998</v>
      </c>
      <c r="N19" s="475">
        <v>71.618037135278996</v>
      </c>
      <c r="O19" s="475">
        <v>59.025559105431</v>
      </c>
      <c r="P19" s="475">
        <v>54.441260744986003</v>
      </c>
      <c r="Q19" s="471">
        <v>17.97385620915</v>
      </c>
      <c r="R19" s="471">
        <v>17.97385620915</v>
      </c>
      <c r="S19" s="471">
        <v>85.579937304075003</v>
      </c>
      <c r="T19" s="471">
        <v>59.061135371178999</v>
      </c>
      <c r="U19" s="416" t="s">
        <v>279</v>
      </c>
    </row>
    <row r="20" spans="1:22" s="404" customFormat="1" ht="12.75" customHeight="1">
      <c r="A20" s="10" t="s">
        <v>280</v>
      </c>
      <c r="B20" s="469">
        <v>7.3431892362906002</v>
      </c>
      <c r="C20" s="469">
        <v>15.760090977566</v>
      </c>
      <c r="D20" s="469">
        <v>6.3049225361473002</v>
      </c>
      <c r="E20" s="469">
        <v>21.413696849754</v>
      </c>
      <c r="F20" s="469">
        <v>9.4005228256213993</v>
      </c>
      <c r="G20" s="472">
        <v>8.4508706375813993</v>
      </c>
      <c r="H20" s="473">
        <v>9.5201524169607996</v>
      </c>
      <c r="I20" s="473">
        <v>14.557887430031</v>
      </c>
      <c r="J20" s="473">
        <f>F20+G20+H20</f>
        <v>27.371545880163595</v>
      </c>
      <c r="K20" s="406"/>
      <c r="L20" s="469">
        <v>69.589702333065006</v>
      </c>
      <c r="M20" s="469">
        <v>58.448130447006001</v>
      </c>
      <c r="N20" s="469">
        <v>61.068165846802998</v>
      </c>
      <c r="O20" s="469">
        <v>47.299813780260997</v>
      </c>
      <c r="P20" s="469">
        <v>49.615082482325001</v>
      </c>
      <c r="Q20" s="472">
        <v>19.381335197483001</v>
      </c>
      <c r="R20" s="473">
        <v>19.381335197483001</v>
      </c>
      <c r="S20" s="473">
        <v>78.857664603835005</v>
      </c>
      <c r="T20" s="469" t="s">
        <v>93</v>
      </c>
      <c r="U20" s="420" t="s">
        <v>280</v>
      </c>
    </row>
    <row r="21" spans="1:22" s="404" customFormat="1" ht="12.75" customHeight="1">
      <c r="A21" s="411" t="s">
        <v>281</v>
      </c>
      <c r="B21" s="475">
        <v>20.293807335347999</v>
      </c>
      <c r="C21" s="475">
        <v>8.4994903524614998</v>
      </c>
      <c r="D21" s="471">
        <v>17.054416051215</v>
      </c>
      <c r="E21" s="471">
        <v>15.159778973910001</v>
      </c>
      <c r="F21" s="471">
        <v>6.4032295559807997</v>
      </c>
      <c r="G21" s="471">
        <v>4.3369217288674999</v>
      </c>
      <c r="H21" s="471">
        <v>19.957618783640999</v>
      </c>
      <c r="I21" s="471">
        <v>7.8700309364996999</v>
      </c>
      <c r="J21" s="471">
        <f>F21+G21+H21</f>
        <v>30.697770068489298</v>
      </c>
      <c r="K21" s="406"/>
      <c r="L21" s="475">
        <v>84.310701854870999</v>
      </c>
      <c r="M21" s="475">
        <v>63.381022512097999</v>
      </c>
      <c r="N21" s="471">
        <v>65.757051483694994</v>
      </c>
      <c r="O21" s="471">
        <v>55.532291359481</v>
      </c>
      <c r="P21" s="471">
        <v>48.076520282064003</v>
      </c>
      <c r="Q21" s="471">
        <v>28.203278012576</v>
      </c>
      <c r="R21" s="471">
        <v>28.203278012576</v>
      </c>
      <c r="S21" s="471">
        <v>78.283344694388006</v>
      </c>
      <c r="T21" s="471">
        <v>57.254460185877001</v>
      </c>
      <c r="U21" s="416" t="s">
        <v>281</v>
      </c>
    </row>
    <row r="22" spans="1:22" s="404" customFormat="1" ht="12.75" customHeight="1">
      <c r="A22" s="10" t="s">
        <v>49</v>
      </c>
      <c r="B22" s="469" t="s">
        <v>93</v>
      </c>
      <c r="C22" s="469" t="s">
        <v>93</v>
      </c>
      <c r="D22" s="469" t="s">
        <v>93</v>
      </c>
      <c r="E22" s="469" t="s">
        <v>93</v>
      </c>
      <c r="F22" s="469" t="s">
        <v>93</v>
      </c>
      <c r="G22" s="469" t="s">
        <v>93</v>
      </c>
      <c r="H22" s="469" t="s">
        <v>93</v>
      </c>
      <c r="I22" s="469" t="s">
        <v>93</v>
      </c>
      <c r="J22" s="469" t="s">
        <v>93</v>
      </c>
      <c r="K22" s="414"/>
      <c r="L22" s="469" t="s">
        <v>93</v>
      </c>
      <c r="M22" s="469" t="s">
        <v>93</v>
      </c>
      <c r="N22" s="469" t="s">
        <v>93</v>
      </c>
      <c r="O22" s="469" t="s">
        <v>93</v>
      </c>
      <c r="P22" s="469" t="s">
        <v>93</v>
      </c>
      <c r="Q22" s="469" t="s">
        <v>93</v>
      </c>
      <c r="R22" s="469" t="s">
        <v>93</v>
      </c>
      <c r="S22" s="469" t="s">
        <v>93</v>
      </c>
      <c r="T22" s="469">
        <v>55.116151051415002</v>
      </c>
      <c r="U22" s="420" t="s">
        <v>49</v>
      </c>
    </row>
    <row r="23" spans="1:22" s="404" customFormat="1" ht="12.75" customHeight="1">
      <c r="A23" s="411" t="s">
        <v>282</v>
      </c>
      <c r="B23" s="475">
        <v>9.1757274107844005</v>
      </c>
      <c r="C23" s="475">
        <v>14.979554596351001</v>
      </c>
      <c r="D23" s="475">
        <v>7.2308122892688997</v>
      </c>
      <c r="E23" s="475">
        <v>20.068222073356999</v>
      </c>
      <c r="F23" s="471">
        <v>3.1033364352552</v>
      </c>
      <c r="G23" s="471">
        <v>1.5562150086541</v>
      </c>
      <c r="H23" s="471">
        <v>16.136561352883</v>
      </c>
      <c r="I23" s="471">
        <v>16.438468277039</v>
      </c>
      <c r="J23" s="471">
        <f t="shared" ref="J23:J39" si="0">F23+G23+H23</f>
        <v>20.796112796792301</v>
      </c>
      <c r="K23" s="406"/>
      <c r="L23" s="475">
        <v>70.580203274862001</v>
      </c>
      <c r="M23" s="475">
        <v>66.313893722935006</v>
      </c>
      <c r="N23" s="475">
        <v>51.319098988317997</v>
      </c>
      <c r="O23" s="475">
        <v>35.351958795068001</v>
      </c>
      <c r="P23" s="471">
        <v>25.415120140652</v>
      </c>
      <c r="Q23" s="471">
        <v>21.419296195299001</v>
      </c>
      <c r="R23" s="471">
        <v>21.419296195299001</v>
      </c>
      <c r="S23" s="471">
        <v>63.027911465152002</v>
      </c>
      <c r="T23" s="471">
        <v>50.613192256863002</v>
      </c>
      <c r="U23" s="416" t="s">
        <v>282</v>
      </c>
    </row>
    <row r="24" spans="1:22" s="404" customFormat="1" ht="12.75" customHeight="1">
      <c r="A24" s="10" t="s">
        <v>283</v>
      </c>
      <c r="B24" s="469">
        <v>7.3440254009524999</v>
      </c>
      <c r="C24" s="473">
        <v>16.765906499271999</v>
      </c>
      <c r="D24" s="473">
        <v>5.7197978257518001</v>
      </c>
      <c r="E24" s="473">
        <v>14.064971880890001</v>
      </c>
      <c r="F24" s="473">
        <v>5.5663198481054001</v>
      </c>
      <c r="G24" s="472">
        <v>2.3173091213142998</v>
      </c>
      <c r="H24" s="473">
        <v>23.001418108734999</v>
      </c>
      <c r="I24" s="473">
        <v>14.402206749419999</v>
      </c>
      <c r="J24" s="473">
        <f t="shared" si="0"/>
        <v>30.885047078154699</v>
      </c>
      <c r="K24" s="406"/>
      <c r="L24" s="469">
        <v>76.947517730496003</v>
      </c>
      <c r="M24" s="473">
        <v>63.598707646424998</v>
      </c>
      <c r="N24" s="473">
        <v>59.352614069594999</v>
      </c>
      <c r="O24" s="473">
        <v>48.118778638015002</v>
      </c>
      <c r="P24" s="473">
        <v>45.119273380576999</v>
      </c>
      <c r="Q24" s="472">
        <v>28.146727403500002</v>
      </c>
      <c r="R24" s="473">
        <v>28.146727403500002</v>
      </c>
      <c r="S24" s="473">
        <v>67.594414226748</v>
      </c>
      <c r="T24" s="469" t="s">
        <v>93</v>
      </c>
      <c r="U24" s="420" t="s">
        <v>283</v>
      </c>
    </row>
    <row r="25" spans="1:22" s="404" customFormat="1" ht="12.75" customHeight="1">
      <c r="A25" s="366" t="s">
        <v>302</v>
      </c>
      <c r="B25" s="475">
        <v>6.4488451110272003</v>
      </c>
      <c r="C25" s="475">
        <v>7.5265126814703001</v>
      </c>
      <c r="D25" s="475">
        <v>8.0962350276281008</v>
      </c>
      <c r="E25" s="475">
        <v>29.694203246731</v>
      </c>
      <c r="F25" s="475">
        <v>3.1437690908467002</v>
      </c>
      <c r="G25" s="475">
        <v>6.5758314170984997</v>
      </c>
      <c r="H25" s="475">
        <v>17.568727048083002</v>
      </c>
      <c r="I25" s="475">
        <v>12.389744997769</v>
      </c>
      <c r="J25" s="471">
        <f t="shared" si="0"/>
        <v>27.2883275560282</v>
      </c>
      <c r="K25" s="488"/>
      <c r="L25" s="475">
        <v>88.930282064927994</v>
      </c>
      <c r="M25" s="475">
        <v>72.093023255814003</v>
      </c>
      <c r="N25" s="475">
        <v>71.767698177194006</v>
      </c>
      <c r="O25" s="475">
        <v>60.321312991215997</v>
      </c>
      <c r="P25" s="475">
        <v>56.331877729257997</v>
      </c>
      <c r="Q25" s="475">
        <v>19.832985386221001</v>
      </c>
      <c r="R25" s="475">
        <v>19.832985386221001</v>
      </c>
      <c r="S25" s="475">
        <v>80.304709141274003</v>
      </c>
      <c r="T25" s="470" t="s">
        <v>93</v>
      </c>
      <c r="U25" s="452" t="s">
        <v>302</v>
      </c>
    </row>
    <row r="26" spans="1:22" s="404" customFormat="1" ht="12.75" customHeight="1">
      <c r="A26" s="10" t="s">
        <v>284</v>
      </c>
      <c r="B26" s="469">
        <v>6.0051107325383004</v>
      </c>
      <c r="C26" s="469">
        <v>12.862010221465001</v>
      </c>
      <c r="D26" s="469">
        <v>12.095400340715999</v>
      </c>
      <c r="E26" s="469">
        <v>37.223168654174003</v>
      </c>
      <c r="F26" s="469">
        <v>4.557069846678</v>
      </c>
      <c r="G26" s="473">
        <v>4.7274275979556997</v>
      </c>
      <c r="H26" s="473">
        <v>9.3270868824531998</v>
      </c>
      <c r="I26" s="473">
        <v>13.074957410562</v>
      </c>
      <c r="J26" s="473">
        <f t="shared" si="0"/>
        <v>18.611584327086902</v>
      </c>
      <c r="K26" s="489"/>
      <c r="L26" s="469">
        <v>78.723404255318997</v>
      </c>
      <c r="M26" s="469">
        <v>66.887417218543007</v>
      </c>
      <c r="N26" s="469">
        <v>50.352112676056002</v>
      </c>
      <c r="O26" s="469">
        <v>51.144164759725001</v>
      </c>
      <c r="P26" s="469">
        <v>45.794392523364003</v>
      </c>
      <c r="Q26" s="473">
        <v>14.414414414414001</v>
      </c>
      <c r="R26" s="473">
        <v>14.414414414414001</v>
      </c>
      <c r="S26" s="473">
        <v>74.267100977198993</v>
      </c>
      <c r="T26" s="473">
        <v>52.238046795523999</v>
      </c>
      <c r="U26" s="420" t="s">
        <v>284</v>
      </c>
      <c r="V26" s="422"/>
    </row>
    <row r="27" spans="1:22" s="404" customFormat="1" ht="12.75" customHeight="1">
      <c r="A27" s="366" t="s">
        <v>285</v>
      </c>
      <c r="B27" s="475">
        <v>7.7419492816776003</v>
      </c>
      <c r="C27" s="475">
        <v>4.3019146353851996</v>
      </c>
      <c r="D27" s="475">
        <v>9.0754038057455002</v>
      </c>
      <c r="E27" s="475">
        <v>31.079649045890001</v>
      </c>
      <c r="F27" s="475">
        <v>3.4479476883758</v>
      </c>
      <c r="G27" s="476">
        <v>1.7834285928152001</v>
      </c>
      <c r="H27" s="476">
        <v>27.196697908925</v>
      </c>
      <c r="I27" s="476">
        <v>11.61046446349</v>
      </c>
      <c r="J27" s="471">
        <f t="shared" si="0"/>
        <v>32.428074190116</v>
      </c>
      <c r="K27" s="488"/>
      <c r="L27" s="475">
        <v>73.527624309391996</v>
      </c>
      <c r="M27" s="475">
        <v>55.088242605021001</v>
      </c>
      <c r="N27" s="475">
        <v>65.471898197242993</v>
      </c>
      <c r="O27" s="475">
        <v>53.959455832868997</v>
      </c>
      <c r="P27" s="475">
        <v>48.868006450812999</v>
      </c>
      <c r="Q27" s="476">
        <v>28.456649478355001</v>
      </c>
      <c r="R27" s="476">
        <v>28.456649478355001</v>
      </c>
      <c r="S27" s="476">
        <v>65.828858782246996</v>
      </c>
      <c r="T27" s="471">
        <v>48.976477083707003</v>
      </c>
      <c r="U27" s="452" t="s">
        <v>285</v>
      </c>
    </row>
    <row r="28" spans="1:22" s="404" customFormat="1" ht="12.75" customHeight="1">
      <c r="A28" s="10" t="s">
        <v>286</v>
      </c>
      <c r="B28" s="473">
        <v>9.7230048006491003</v>
      </c>
      <c r="C28" s="469">
        <v>8.0461583538056001</v>
      </c>
      <c r="D28" s="473">
        <v>12.462530144921001</v>
      </c>
      <c r="E28" s="473">
        <v>29.054632739075</v>
      </c>
      <c r="F28" s="469">
        <v>5.9653136198696997</v>
      </c>
      <c r="G28" s="473">
        <v>3.1018278527801</v>
      </c>
      <c r="H28" s="473">
        <v>9.0908066442787003</v>
      </c>
      <c r="I28" s="473">
        <v>15.689445333454</v>
      </c>
      <c r="J28" s="473">
        <f t="shared" si="0"/>
        <v>18.157948116928502</v>
      </c>
      <c r="K28" s="488"/>
      <c r="L28" s="473">
        <v>75.996754751970002</v>
      </c>
      <c r="M28" s="469">
        <v>54.523809523810002</v>
      </c>
      <c r="N28" s="473">
        <v>67.61009132833</v>
      </c>
      <c r="O28" s="473">
        <v>44.128769514204997</v>
      </c>
      <c r="P28" s="469">
        <v>42.004344951355002</v>
      </c>
      <c r="Q28" s="473">
        <v>11.244323342415999</v>
      </c>
      <c r="R28" s="473">
        <v>11.244323342415999</v>
      </c>
      <c r="S28" s="473">
        <v>76.211168971090004</v>
      </c>
      <c r="T28" s="473">
        <v>52.378101557991997</v>
      </c>
      <c r="U28" s="420" t="s">
        <v>286</v>
      </c>
    </row>
    <row r="29" spans="1:22" ht="12.75" customHeight="1">
      <c r="A29" s="366" t="s">
        <v>287</v>
      </c>
      <c r="B29" s="475">
        <v>6.5311280156759004</v>
      </c>
      <c r="C29" s="475">
        <v>13.856409974709001</v>
      </c>
      <c r="D29" s="475">
        <v>11.446845304939</v>
      </c>
      <c r="E29" s="475">
        <v>23.796145864229999</v>
      </c>
      <c r="F29" s="476">
        <v>10.236345291525</v>
      </c>
      <c r="G29" s="476">
        <v>7.2550431396728001</v>
      </c>
      <c r="H29" s="476">
        <v>8.3003231129453994</v>
      </c>
      <c r="I29" s="476">
        <v>10.629963118191</v>
      </c>
      <c r="J29" s="471">
        <f t="shared" si="0"/>
        <v>25.791711544143197</v>
      </c>
      <c r="K29" s="489"/>
      <c r="L29" s="475">
        <v>82.221163038927997</v>
      </c>
      <c r="M29" s="475">
        <v>61.007916273778001</v>
      </c>
      <c r="N29" s="475">
        <v>65.406366586112995</v>
      </c>
      <c r="O29" s="475">
        <v>51.007507733452002</v>
      </c>
      <c r="P29" s="476">
        <v>52.886425866095003</v>
      </c>
      <c r="Q29" s="476">
        <v>26.137904019192</v>
      </c>
      <c r="R29" s="476">
        <v>26.137904019192</v>
      </c>
      <c r="S29" s="476">
        <v>78.877101040539003</v>
      </c>
      <c r="T29" s="471">
        <v>53.671838423681997</v>
      </c>
      <c r="U29" s="452" t="s">
        <v>287</v>
      </c>
    </row>
    <row r="30" spans="1:22" ht="12.75" customHeight="1">
      <c r="A30" s="10" t="s">
        <v>288</v>
      </c>
      <c r="B30" s="469">
        <v>10.498240835319001</v>
      </c>
      <c r="C30" s="469">
        <v>12.780898876404001</v>
      </c>
      <c r="D30" s="469">
        <v>13.310066961752</v>
      </c>
      <c r="E30" s="469">
        <v>16.977357848143999</v>
      </c>
      <c r="F30" s="473">
        <v>5.9542049710588998</v>
      </c>
      <c r="G30" s="473">
        <v>4.1056633753262997</v>
      </c>
      <c r="H30" s="473">
        <v>12.244637385087</v>
      </c>
      <c r="I30" s="473">
        <v>14.757121779594</v>
      </c>
      <c r="J30" s="473">
        <f t="shared" si="0"/>
        <v>22.304505731472197</v>
      </c>
      <c r="K30" s="488"/>
      <c r="L30" s="469">
        <v>74.932432432431995</v>
      </c>
      <c r="M30" s="469">
        <v>60.672660672661003</v>
      </c>
      <c r="N30" s="469">
        <v>62.438712428053996</v>
      </c>
      <c r="O30" s="469">
        <v>54.817414556697997</v>
      </c>
      <c r="P30" s="473">
        <v>49.511555873242997</v>
      </c>
      <c r="Q30" s="473">
        <v>15.756738078784</v>
      </c>
      <c r="R30" s="473">
        <v>15.756738078784</v>
      </c>
      <c r="S30" s="473">
        <v>80.686406460295998</v>
      </c>
      <c r="T30" s="473">
        <v>54.735604694054999</v>
      </c>
      <c r="U30" s="420" t="s">
        <v>288</v>
      </c>
    </row>
    <row r="31" spans="1:22">
      <c r="A31" s="366" t="s">
        <v>25</v>
      </c>
      <c r="B31" s="476">
        <v>8.8980268412067005</v>
      </c>
      <c r="C31" s="476">
        <v>10.109643596195999</v>
      </c>
      <c r="D31" s="475">
        <v>11.518256776855001</v>
      </c>
      <c r="E31" s="475">
        <v>22.714220302345002</v>
      </c>
      <c r="F31" s="475">
        <v>5.3096748316657001</v>
      </c>
      <c r="G31" s="476">
        <v>4.6711224536881</v>
      </c>
      <c r="H31" s="476">
        <v>17.668449691372</v>
      </c>
      <c r="I31" s="476">
        <v>8.8589825045877006</v>
      </c>
      <c r="J31" s="471">
        <f t="shared" si="0"/>
        <v>27.649246976725799</v>
      </c>
      <c r="K31" s="488"/>
      <c r="L31" s="476">
        <v>79.625825238846005</v>
      </c>
      <c r="M31" s="476">
        <v>69.010252089039</v>
      </c>
      <c r="N31" s="475">
        <v>65.105314247853997</v>
      </c>
      <c r="O31" s="475">
        <v>62.182582469958</v>
      </c>
      <c r="P31" s="475">
        <v>62.794972925998003</v>
      </c>
      <c r="Q31" s="476">
        <v>13.104103343465001</v>
      </c>
      <c r="R31" s="476">
        <v>13.104103343465001</v>
      </c>
      <c r="S31" s="476">
        <v>77.688963679707996</v>
      </c>
      <c r="T31" s="471">
        <v>54.562238017650998</v>
      </c>
      <c r="U31" s="452" t="s">
        <v>25</v>
      </c>
    </row>
    <row r="32" spans="1:22">
      <c r="A32" s="10" t="s">
        <v>289</v>
      </c>
      <c r="B32" s="469">
        <v>5.9755813707441998</v>
      </c>
      <c r="C32" s="469">
        <v>11.491990943524</v>
      </c>
      <c r="D32" s="469">
        <v>12.058020694471001</v>
      </c>
      <c r="E32" s="469">
        <v>23.590215620304999</v>
      </c>
      <c r="F32" s="469">
        <v>6.3532872045535997</v>
      </c>
      <c r="G32" s="473">
        <v>1.8229331979093999</v>
      </c>
      <c r="H32" s="473">
        <v>16.980892528407001</v>
      </c>
      <c r="I32" s="473">
        <v>13.38263611164</v>
      </c>
      <c r="J32" s="473">
        <f t="shared" si="0"/>
        <v>25.157112930869999</v>
      </c>
      <c r="K32" s="489"/>
      <c r="L32" s="469">
        <v>79.266997167138996</v>
      </c>
      <c r="M32" s="469">
        <v>60.127048425703997</v>
      </c>
      <c r="N32" s="469">
        <v>65.771694305519006</v>
      </c>
      <c r="O32" s="469">
        <v>57.083912633986998</v>
      </c>
      <c r="P32" s="469">
        <v>58.517901748542997</v>
      </c>
      <c r="Q32" s="473">
        <v>22.634939059779001</v>
      </c>
      <c r="R32" s="473">
        <v>22.634939059779001</v>
      </c>
      <c r="S32" s="473">
        <v>79.326428966717003</v>
      </c>
      <c r="T32" s="473">
        <v>55.837466945505</v>
      </c>
      <c r="U32" s="420" t="s">
        <v>289</v>
      </c>
    </row>
    <row r="33" spans="1:21" ht="12.75" customHeight="1">
      <c r="A33" s="366" t="s">
        <v>290</v>
      </c>
      <c r="B33" s="475">
        <v>12.845103606597</v>
      </c>
      <c r="C33" s="475">
        <v>7.2131939829637997</v>
      </c>
      <c r="D33" s="475">
        <v>11.686703316619001</v>
      </c>
      <c r="E33" s="475">
        <v>18.691475865402001</v>
      </c>
      <c r="F33" s="477">
        <v>6.1378602066091004</v>
      </c>
      <c r="G33" s="477">
        <v>4.2484745967497997</v>
      </c>
      <c r="H33" s="477">
        <v>14.291971243882999</v>
      </c>
      <c r="I33" s="477">
        <v>16.130006645321</v>
      </c>
      <c r="J33" s="471">
        <f t="shared" si="0"/>
        <v>24.678306047241897</v>
      </c>
      <c r="K33" s="488"/>
      <c r="L33" s="475">
        <v>78.777189888300995</v>
      </c>
      <c r="M33" s="475">
        <v>67.964824120602998</v>
      </c>
      <c r="N33" s="475">
        <v>68.299302145257002</v>
      </c>
      <c r="O33" s="475">
        <v>62.904007756948999</v>
      </c>
      <c r="P33" s="477">
        <v>62.180118110236002</v>
      </c>
      <c r="Q33" s="477">
        <v>12.086740135087</v>
      </c>
      <c r="R33" s="477">
        <v>12.086740135087</v>
      </c>
      <c r="S33" s="477">
        <v>74.700374531834996</v>
      </c>
      <c r="T33" s="471">
        <v>57.230443974629999</v>
      </c>
      <c r="U33" s="452" t="s">
        <v>290</v>
      </c>
    </row>
    <row r="34" spans="1:21">
      <c r="A34" s="10" t="s">
        <v>291</v>
      </c>
      <c r="B34" s="469">
        <v>8.4176199776785996</v>
      </c>
      <c r="C34" s="469">
        <v>8.1508091517856993</v>
      </c>
      <c r="D34" s="469">
        <v>9.3889508928570997</v>
      </c>
      <c r="E34" s="469">
        <v>19.953264508928999</v>
      </c>
      <c r="F34" s="478">
        <v>6.4993722098214004</v>
      </c>
      <c r="G34" s="478">
        <v>4.9595424107142998</v>
      </c>
      <c r="H34" s="478">
        <v>20.612444196428999</v>
      </c>
      <c r="I34" s="478">
        <v>8.3844866071429003</v>
      </c>
      <c r="J34" s="473">
        <f t="shared" si="0"/>
        <v>32.071358816964704</v>
      </c>
      <c r="K34" s="488"/>
      <c r="L34" s="469">
        <v>86.927698363372997</v>
      </c>
      <c r="M34" s="469">
        <v>65.596919127085997</v>
      </c>
      <c r="N34" s="469">
        <v>63.484398216938999</v>
      </c>
      <c r="O34" s="469">
        <v>62.454116413214003</v>
      </c>
      <c r="P34" s="478">
        <v>55.701636705124997</v>
      </c>
      <c r="Q34" s="478">
        <v>15.682137834037</v>
      </c>
      <c r="R34" s="478">
        <v>15.682137834037</v>
      </c>
      <c r="S34" s="478">
        <v>77.246256239600996</v>
      </c>
      <c r="T34" s="473">
        <v>53.60705802511</v>
      </c>
      <c r="U34" s="420" t="s">
        <v>291</v>
      </c>
    </row>
    <row r="35" spans="1:21">
      <c r="A35" s="366" t="s">
        <v>23</v>
      </c>
      <c r="B35" s="475">
        <v>11.02383367377</v>
      </c>
      <c r="C35" s="475">
        <v>11.544537980096999</v>
      </c>
      <c r="D35" s="475">
        <v>8.4630809428768003</v>
      </c>
      <c r="E35" s="475">
        <v>20.377580734875998</v>
      </c>
      <c r="F35" s="477">
        <v>5.7085832075198004</v>
      </c>
      <c r="G35" s="477">
        <v>4.9754371532338002</v>
      </c>
      <c r="H35" s="477">
        <v>14.865079624756</v>
      </c>
      <c r="I35" s="476">
        <v>14.238738717684001</v>
      </c>
      <c r="J35" s="471">
        <f t="shared" si="0"/>
        <v>25.549099985509599</v>
      </c>
      <c r="K35" s="489"/>
      <c r="L35" s="475">
        <v>79.017999109585006</v>
      </c>
      <c r="M35" s="475">
        <v>58.675628074579002</v>
      </c>
      <c r="N35" s="475">
        <v>63.296697227438003</v>
      </c>
      <c r="O35" s="475">
        <v>55.152995687678001</v>
      </c>
      <c r="P35" s="477">
        <v>48.628510603454998</v>
      </c>
      <c r="Q35" s="477">
        <v>11.663300295927</v>
      </c>
      <c r="R35" s="477">
        <v>11.663300295927</v>
      </c>
      <c r="S35" s="476">
        <v>72.080426754206002</v>
      </c>
      <c r="T35" s="471">
        <v>52.640190526402002</v>
      </c>
      <c r="U35" s="452" t="s">
        <v>23</v>
      </c>
    </row>
    <row r="36" spans="1:21">
      <c r="A36" s="10" t="s">
        <v>292</v>
      </c>
      <c r="B36" s="469">
        <v>11.974962786268</v>
      </c>
      <c r="C36" s="469">
        <v>13.097384406291001</v>
      </c>
      <c r="D36" s="469">
        <v>11.290784863025999</v>
      </c>
      <c r="E36" s="469">
        <v>15.250695734982999</v>
      </c>
      <c r="F36" s="469">
        <v>5.2718682680128</v>
      </c>
      <c r="G36" s="478">
        <v>4.8447193483667998</v>
      </c>
      <c r="H36" s="478">
        <v>18.994258452833002</v>
      </c>
      <c r="I36" s="478">
        <v>15.952440388687</v>
      </c>
      <c r="J36" s="473">
        <f t="shared" si="0"/>
        <v>29.110846069212602</v>
      </c>
      <c r="K36" s="488"/>
      <c r="L36" s="469">
        <v>75</v>
      </c>
      <c r="M36" s="469">
        <v>58.739234787519003</v>
      </c>
      <c r="N36" s="469">
        <v>65.361939076317995</v>
      </c>
      <c r="O36" s="469">
        <v>61.376174598363001</v>
      </c>
      <c r="P36" s="469">
        <v>51.139950894423002</v>
      </c>
      <c r="Q36" s="478">
        <v>25.343511450382</v>
      </c>
      <c r="R36" s="478">
        <v>25.343511450382</v>
      </c>
      <c r="S36" s="478">
        <v>79.546771763069003</v>
      </c>
      <c r="T36" s="473">
        <v>57.092421655347998</v>
      </c>
      <c r="U36" s="420" t="s">
        <v>292</v>
      </c>
    </row>
    <row r="37" spans="1:21">
      <c r="A37" s="366" t="s">
        <v>293</v>
      </c>
      <c r="B37" s="475">
        <v>7.8170051899789001</v>
      </c>
      <c r="C37" s="475">
        <v>8.2900835095363004</v>
      </c>
      <c r="D37" s="475">
        <v>6.9498729202708001</v>
      </c>
      <c r="E37" s="475">
        <v>28.937869759295999</v>
      </c>
      <c r="F37" s="477">
        <v>7.7091476047073</v>
      </c>
      <c r="G37" s="477">
        <v>2.9495311932680002</v>
      </c>
      <c r="H37" s="477">
        <v>15.474893744259999</v>
      </c>
      <c r="I37" s="477">
        <v>13.628500032037</v>
      </c>
      <c r="J37" s="471">
        <f t="shared" si="0"/>
        <v>26.133572542235299</v>
      </c>
      <c r="K37" s="488"/>
      <c r="L37" s="475">
        <v>71.666666666666998</v>
      </c>
      <c r="M37" s="475">
        <v>61.63854180085</v>
      </c>
      <c r="N37" s="475">
        <v>69.867854947756996</v>
      </c>
      <c r="O37" s="475">
        <v>46.003395084508</v>
      </c>
      <c r="P37" s="477">
        <v>43.025349771435998</v>
      </c>
      <c r="Q37" s="477">
        <v>12.997827661115</v>
      </c>
      <c r="R37" s="477">
        <v>12.997827661115</v>
      </c>
      <c r="S37" s="477">
        <v>73.483779971790995</v>
      </c>
      <c r="T37" s="471">
        <v>49.499758990818002</v>
      </c>
      <c r="U37" s="452" t="s">
        <v>293</v>
      </c>
    </row>
    <row r="38" spans="1:21">
      <c r="A38" s="10" t="s">
        <v>26</v>
      </c>
      <c r="B38" s="478">
        <v>6.4160639804358004</v>
      </c>
      <c r="C38" s="478">
        <v>13.594675300893</v>
      </c>
      <c r="D38" s="478">
        <v>9.0706800839589992</v>
      </c>
      <c r="E38" s="478">
        <v>36.365917523641102</v>
      </c>
      <c r="F38" s="478">
        <v>1.9505073799728001</v>
      </c>
      <c r="G38" s="478">
        <v>1.7805903540534</v>
      </c>
      <c r="H38" s="478">
        <v>13.850462803199999</v>
      </c>
      <c r="I38" s="478">
        <v>9.5698523859517</v>
      </c>
      <c r="J38" s="473">
        <f t="shared" si="0"/>
        <v>17.581560537226199</v>
      </c>
      <c r="K38" s="489"/>
      <c r="L38" s="478">
        <v>73.871712359141995</v>
      </c>
      <c r="M38" s="478">
        <v>59.062563728279002</v>
      </c>
      <c r="N38" s="478">
        <v>51.397097478215201</v>
      </c>
      <c r="O38" s="478">
        <v>44.314696485623003</v>
      </c>
      <c r="P38" s="478">
        <v>51.909481952497003</v>
      </c>
      <c r="Q38" s="478">
        <v>29.042038842907001</v>
      </c>
      <c r="R38" s="478">
        <v>29.042038842907001</v>
      </c>
      <c r="S38" s="478">
        <v>67.197017633471006</v>
      </c>
      <c r="T38" s="473">
        <v>48.087946005272002</v>
      </c>
      <c r="U38" s="420" t="s">
        <v>26</v>
      </c>
    </row>
    <row r="39" spans="1:21">
      <c r="A39" s="366" t="s">
        <v>294</v>
      </c>
      <c r="B39" s="477">
        <v>8.0868700953892994</v>
      </c>
      <c r="C39" s="477">
        <v>15.824601013027999</v>
      </c>
      <c r="D39" s="477">
        <v>12.133747451193001</v>
      </c>
      <c r="E39" s="477">
        <v>20.583917548912002</v>
      </c>
      <c r="F39" s="477">
        <v>15.164264096571999</v>
      </c>
      <c r="G39" s="477">
        <v>5.9002896734875998</v>
      </c>
      <c r="H39" s="477">
        <v>7.8127588017051997</v>
      </c>
      <c r="I39" s="477">
        <v>11.975347719772</v>
      </c>
      <c r="J39" s="471">
        <f t="shared" si="0"/>
        <v>28.877312571764801</v>
      </c>
      <c r="K39" s="488"/>
      <c r="L39" s="477">
        <v>76.437547775962003</v>
      </c>
      <c r="M39" s="477">
        <v>63.016243804432001</v>
      </c>
      <c r="N39" s="477">
        <v>63.075253224790998</v>
      </c>
      <c r="O39" s="477">
        <v>52.566711716444999</v>
      </c>
      <c r="P39" s="477">
        <v>52.580127370724</v>
      </c>
      <c r="Q39" s="477">
        <v>15.681582249953999</v>
      </c>
      <c r="R39" s="477">
        <v>15.681582249953999</v>
      </c>
      <c r="S39" s="477">
        <v>76.828468107750993</v>
      </c>
      <c r="T39" s="471">
        <v>55.822682872226999</v>
      </c>
      <c r="U39" s="452" t="s">
        <v>294</v>
      </c>
    </row>
    <row r="40" spans="1:21">
      <c r="A40" s="428" t="s">
        <v>22</v>
      </c>
      <c r="B40" s="469" t="s">
        <v>93</v>
      </c>
      <c r="C40" s="469" t="s">
        <v>93</v>
      </c>
      <c r="D40" s="469" t="s">
        <v>93</v>
      </c>
      <c r="E40" s="469" t="s">
        <v>93</v>
      </c>
      <c r="F40" s="469" t="s">
        <v>93</v>
      </c>
      <c r="G40" s="469" t="s">
        <v>93</v>
      </c>
      <c r="H40" s="469" t="s">
        <v>93</v>
      </c>
      <c r="I40" s="472" t="s">
        <v>93</v>
      </c>
      <c r="J40" s="472" t="s">
        <v>93</v>
      </c>
      <c r="K40" s="488"/>
      <c r="L40" s="469" t="s">
        <v>93</v>
      </c>
      <c r="M40" s="469" t="s">
        <v>93</v>
      </c>
      <c r="N40" s="469" t="s">
        <v>93</v>
      </c>
      <c r="O40" s="469" t="s">
        <v>93</v>
      </c>
      <c r="P40" s="469" t="s">
        <v>93</v>
      </c>
      <c r="Q40" s="469" t="s">
        <v>93</v>
      </c>
      <c r="R40" s="469" t="s">
        <v>93</v>
      </c>
      <c r="S40" s="472" t="s">
        <v>93</v>
      </c>
      <c r="T40" s="472">
        <v>52.114554150661</v>
      </c>
      <c r="U40" s="431" t="s">
        <v>22</v>
      </c>
    </row>
    <row r="41" spans="1:21">
      <c r="A41" s="457" t="s">
        <v>295</v>
      </c>
      <c r="B41" s="492">
        <v>8.8874010084402038</v>
      </c>
      <c r="C41" s="492">
        <v>10.971798451696541</v>
      </c>
      <c r="D41" s="492">
        <v>9.7537979260177892</v>
      </c>
      <c r="E41" s="492">
        <v>23.177104028036549</v>
      </c>
      <c r="F41" s="493">
        <v>6.0178896468882597</v>
      </c>
      <c r="G41" s="479">
        <v>4.640596748994275</v>
      </c>
      <c r="H41" s="479">
        <v>15.927077744508736</v>
      </c>
      <c r="I41" s="479">
        <v>13.260241468985988</v>
      </c>
      <c r="J41" s="487">
        <f>F41+G41+H41</f>
        <v>26.58556414039127</v>
      </c>
      <c r="K41" s="494"/>
      <c r="L41" s="492">
        <v>78.012369285414522</v>
      </c>
      <c r="M41" s="492">
        <v>63.197632726928788</v>
      </c>
      <c r="N41" s="492">
        <v>64.374689641930104</v>
      </c>
      <c r="O41" s="492">
        <v>54.487866065842248</v>
      </c>
      <c r="P41" s="493">
        <v>50.470058230934725</v>
      </c>
      <c r="Q41" s="479">
        <v>18.910841491177369</v>
      </c>
      <c r="R41" s="479">
        <v>24.190378156247274</v>
      </c>
      <c r="S41" s="479">
        <v>75.622588900082945</v>
      </c>
      <c r="T41" s="487">
        <v>53.95086340540815</v>
      </c>
      <c r="U41" s="463" t="s">
        <v>295</v>
      </c>
    </row>
    <row r="42" spans="1:21" ht="13.5">
      <c r="A42" s="428" t="s">
        <v>313</v>
      </c>
      <c r="B42" s="495">
        <v>8.5151830583402877</v>
      </c>
      <c r="C42" s="495">
        <v>10.902307822628641</v>
      </c>
      <c r="D42" s="495">
        <v>9.6809429748643243</v>
      </c>
      <c r="E42" s="495">
        <v>23.17000901311453</v>
      </c>
      <c r="F42" s="495">
        <v>6.4105796774206105</v>
      </c>
      <c r="G42" s="480">
        <v>5.2112970822509421</v>
      </c>
      <c r="H42" s="481">
        <v>15.482253297944732</v>
      </c>
      <c r="I42" s="481">
        <v>13.409156033498174</v>
      </c>
      <c r="J42" s="473">
        <f>F42+G42+H42</f>
        <v>27.104130057616285</v>
      </c>
      <c r="K42" s="496"/>
      <c r="L42" s="495">
        <v>78.785899966822427</v>
      </c>
      <c r="M42" s="495">
        <v>64.635411374040842</v>
      </c>
      <c r="N42" s="495">
        <v>64.977845580602207</v>
      </c>
      <c r="O42" s="495">
        <v>56.657365862157945</v>
      </c>
      <c r="P42" s="495">
        <v>52.488942230848785</v>
      </c>
      <c r="Q42" s="480">
        <v>17.359770130954036</v>
      </c>
      <c r="R42" s="481">
        <v>24.530171750888741</v>
      </c>
      <c r="S42" s="481">
        <v>76.535035963406628</v>
      </c>
      <c r="T42" s="473">
        <v>54.747541534843698</v>
      </c>
      <c r="U42" s="431" t="s">
        <v>313</v>
      </c>
    </row>
    <row r="43" spans="1:21" ht="15.75" customHeight="1">
      <c r="A43" s="491"/>
      <c r="B43" s="833" t="s">
        <v>297</v>
      </c>
      <c r="C43" s="833"/>
      <c r="D43" s="833"/>
      <c r="E43" s="833"/>
      <c r="F43" s="833"/>
      <c r="G43" s="833"/>
      <c r="H43" s="833"/>
      <c r="I43" s="833"/>
      <c r="J43" s="833"/>
      <c r="K43" s="833"/>
      <c r="L43" s="833"/>
      <c r="M43" s="833"/>
      <c r="N43" s="833"/>
      <c r="O43" s="833"/>
      <c r="P43" s="833"/>
      <c r="Q43" s="833"/>
      <c r="R43" s="833"/>
      <c r="S43" s="833"/>
      <c r="T43" s="833"/>
      <c r="U43" s="490"/>
    </row>
    <row r="44" spans="1:21">
      <c r="A44" s="366" t="s">
        <v>10</v>
      </c>
      <c r="B44" s="482" t="s">
        <v>93</v>
      </c>
      <c r="C44" s="482" t="s">
        <v>93</v>
      </c>
      <c r="D44" s="482" t="s">
        <v>93</v>
      </c>
      <c r="E44" s="482" t="s">
        <v>93</v>
      </c>
      <c r="F44" s="482" t="s">
        <v>93</v>
      </c>
      <c r="G44" s="482" t="s">
        <v>93</v>
      </c>
      <c r="H44" s="482" t="s">
        <v>93</v>
      </c>
      <c r="I44" s="482" t="s">
        <v>93</v>
      </c>
      <c r="J44" s="482" t="s">
        <v>93</v>
      </c>
      <c r="K44" s="464"/>
      <c r="L44" s="482" t="s">
        <v>93</v>
      </c>
      <c r="M44" s="482" t="s">
        <v>93</v>
      </c>
      <c r="N44" s="482" t="s">
        <v>93</v>
      </c>
      <c r="O44" s="482" t="s">
        <v>93</v>
      </c>
      <c r="P44" s="482" t="s">
        <v>93</v>
      </c>
      <c r="Q44" s="482" t="s">
        <v>93</v>
      </c>
      <c r="R44" s="482" t="s">
        <v>93</v>
      </c>
      <c r="S44" s="482" t="s">
        <v>93</v>
      </c>
      <c r="T44" s="482" t="s">
        <v>93</v>
      </c>
      <c r="U44" s="452" t="s">
        <v>10</v>
      </c>
    </row>
    <row r="45" spans="1:21">
      <c r="A45" s="10" t="s">
        <v>31</v>
      </c>
      <c r="B45" s="483" t="s">
        <v>93</v>
      </c>
      <c r="C45" s="483" t="s">
        <v>93</v>
      </c>
      <c r="D45" s="483" t="s">
        <v>93</v>
      </c>
      <c r="E45" s="483" t="s">
        <v>93</v>
      </c>
      <c r="F45" s="483" t="s">
        <v>93</v>
      </c>
      <c r="G45" s="483" t="s">
        <v>93</v>
      </c>
      <c r="H45" s="483" t="s">
        <v>93</v>
      </c>
      <c r="I45" s="483" t="s">
        <v>93</v>
      </c>
      <c r="J45" s="483" t="s">
        <v>93</v>
      </c>
      <c r="K45" s="445"/>
      <c r="L45" s="483" t="s">
        <v>93</v>
      </c>
      <c r="M45" s="483" t="s">
        <v>93</v>
      </c>
      <c r="N45" s="483" t="s">
        <v>93</v>
      </c>
      <c r="O45" s="483" t="s">
        <v>93</v>
      </c>
      <c r="P45" s="483" t="s">
        <v>93</v>
      </c>
      <c r="Q45" s="483" t="s">
        <v>93</v>
      </c>
      <c r="R45" s="483" t="s">
        <v>93</v>
      </c>
      <c r="S45" s="483" t="s">
        <v>93</v>
      </c>
      <c r="T45" s="483" t="s">
        <v>93</v>
      </c>
      <c r="U45" s="420" t="s">
        <v>31</v>
      </c>
    </row>
    <row r="46" spans="1:21">
      <c r="A46" s="366" t="s">
        <v>27</v>
      </c>
      <c r="B46" s="475">
        <v>7.0168334510820003</v>
      </c>
      <c r="C46" s="475">
        <v>6.1269531319309998</v>
      </c>
      <c r="D46" s="475">
        <v>35.945349721145</v>
      </c>
      <c r="E46" s="475">
        <v>17.886994024829001</v>
      </c>
      <c r="F46" s="475">
        <v>14.706477275234001</v>
      </c>
      <c r="G46" s="475">
        <v>5.3560300438753004</v>
      </c>
      <c r="H46" s="475">
        <v>9.3985624226913007</v>
      </c>
      <c r="I46" s="475">
        <v>2.7500335194013998</v>
      </c>
      <c r="J46" s="471">
        <f>F46+G46+H46</f>
        <v>29.4610697418006</v>
      </c>
      <c r="K46" s="464"/>
      <c r="L46" s="475">
        <v>58.697600066844998</v>
      </c>
      <c r="M46" s="475">
        <v>54.671342142870998</v>
      </c>
      <c r="N46" s="475">
        <v>51.675288182103003</v>
      </c>
      <c r="O46" s="475">
        <v>42.685261579374</v>
      </c>
      <c r="P46" s="475">
        <v>47.729008554577</v>
      </c>
      <c r="Q46" s="475">
        <v>44.498713060812001</v>
      </c>
      <c r="R46" s="475">
        <v>28.310960664924998</v>
      </c>
      <c r="S46" s="475">
        <v>57.734720613111001</v>
      </c>
      <c r="T46" s="471">
        <v>46.429981968183</v>
      </c>
      <c r="U46" s="452" t="s">
        <v>27</v>
      </c>
    </row>
    <row r="47" spans="1:21" ht="12.75" customHeight="1">
      <c r="A47" s="10" t="s">
        <v>24</v>
      </c>
      <c r="B47" s="469">
        <v>8.6946112741650996</v>
      </c>
      <c r="C47" s="484">
        <v>4.4757910917124004</v>
      </c>
      <c r="D47" s="484">
        <v>13.561004860297</v>
      </c>
      <c r="E47" s="469">
        <v>22.370061602539</v>
      </c>
      <c r="F47" s="485">
        <v>2.9602556508148998</v>
      </c>
      <c r="G47" s="472">
        <v>4.7579892278063003</v>
      </c>
      <c r="H47" s="484">
        <v>23.755769119972999</v>
      </c>
      <c r="I47" s="484">
        <v>7.9838299628974996</v>
      </c>
      <c r="J47" s="473">
        <f>F47+G47+H47</f>
        <v>31.474013998594199</v>
      </c>
      <c r="K47" s="445"/>
      <c r="L47" s="483" t="s">
        <v>93</v>
      </c>
      <c r="M47" s="483" t="s">
        <v>93</v>
      </c>
      <c r="N47" s="483" t="s">
        <v>93</v>
      </c>
      <c r="O47" s="483" t="s">
        <v>93</v>
      </c>
      <c r="P47" s="483" t="s">
        <v>93</v>
      </c>
      <c r="Q47" s="483" t="s">
        <v>93</v>
      </c>
      <c r="R47" s="483" t="s">
        <v>93</v>
      </c>
      <c r="S47" s="483" t="s">
        <v>93</v>
      </c>
      <c r="T47" s="473">
        <v>52.094914058675002</v>
      </c>
      <c r="U47" s="420" t="s">
        <v>24</v>
      </c>
    </row>
    <row r="48" spans="1:21">
      <c r="A48" s="424" t="s">
        <v>298</v>
      </c>
      <c r="B48" s="486" t="s">
        <v>93</v>
      </c>
      <c r="C48" s="486" t="s">
        <v>93</v>
      </c>
      <c r="D48" s="486" t="s">
        <v>93</v>
      </c>
      <c r="E48" s="486" t="s">
        <v>93</v>
      </c>
      <c r="F48" s="486" t="s">
        <v>93</v>
      </c>
      <c r="G48" s="486" t="s">
        <v>93</v>
      </c>
      <c r="H48" s="486" t="s">
        <v>93</v>
      </c>
      <c r="I48" s="486" t="s">
        <v>93</v>
      </c>
      <c r="J48" s="486" t="s">
        <v>93</v>
      </c>
      <c r="K48" s="465"/>
      <c r="L48" s="486" t="s">
        <v>93</v>
      </c>
      <c r="M48" s="486" t="s">
        <v>93</v>
      </c>
      <c r="N48" s="486" t="s">
        <v>93</v>
      </c>
      <c r="O48" s="486" t="s">
        <v>93</v>
      </c>
      <c r="P48" s="486" t="s">
        <v>93</v>
      </c>
      <c r="Q48" s="486" t="s">
        <v>93</v>
      </c>
      <c r="R48" s="486" t="s">
        <v>93</v>
      </c>
      <c r="S48" s="486" t="s">
        <v>93</v>
      </c>
      <c r="T48" s="486" t="s">
        <v>93</v>
      </c>
      <c r="U48" s="427" t="s">
        <v>298</v>
      </c>
    </row>
    <row r="49" spans="1:21" ht="115.5" customHeight="1">
      <c r="A49" s="731" t="s">
        <v>314</v>
      </c>
      <c r="B49" s="731"/>
      <c r="C49" s="731"/>
      <c r="D49" s="731"/>
      <c r="E49" s="731"/>
      <c r="F49" s="731"/>
      <c r="G49" s="731"/>
      <c r="H49" s="731"/>
      <c r="I49" s="731"/>
      <c r="J49" s="731"/>
      <c r="K49" s="731"/>
      <c r="L49" s="731"/>
      <c r="M49" s="731"/>
      <c r="N49" s="731"/>
      <c r="O49" s="731"/>
      <c r="P49" s="731"/>
      <c r="Q49" s="731"/>
      <c r="R49" s="731"/>
      <c r="S49" s="731"/>
      <c r="T49" s="731"/>
      <c r="U49" s="731"/>
    </row>
    <row r="50" spans="1:21">
      <c r="A50" s="432"/>
    </row>
    <row r="51" spans="1:21">
      <c r="A51" s="433"/>
    </row>
    <row r="52" spans="1:21">
      <c r="B52" s="434"/>
      <c r="C52" s="434"/>
      <c r="D52" s="434"/>
      <c r="E52" s="434"/>
      <c r="F52" s="434"/>
      <c r="G52" s="434"/>
      <c r="H52" s="434"/>
      <c r="K52" s="434"/>
      <c r="L52" s="434"/>
      <c r="M52" s="434"/>
      <c r="N52" s="434"/>
      <c r="O52" s="434"/>
      <c r="P52" s="434"/>
      <c r="Q52" s="434"/>
      <c r="R52" s="434"/>
    </row>
    <row r="53" spans="1:21">
      <c r="B53" s="434"/>
      <c r="C53" s="434"/>
      <c r="D53" s="434"/>
      <c r="E53" s="434"/>
      <c r="F53" s="434"/>
      <c r="G53" s="434"/>
      <c r="H53" s="434"/>
      <c r="K53" s="434"/>
      <c r="L53" s="434"/>
      <c r="M53" s="434"/>
      <c r="N53" s="434"/>
      <c r="O53" s="434"/>
      <c r="P53" s="434"/>
      <c r="Q53" s="434"/>
      <c r="R53" s="434"/>
    </row>
    <row r="54" spans="1:21">
      <c r="B54" s="399"/>
      <c r="C54" s="399"/>
      <c r="D54" s="399"/>
      <c r="E54" s="399"/>
      <c r="F54" s="399"/>
      <c r="G54" s="399"/>
      <c r="H54" s="399"/>
      <c r="K54" s="399"/>
      <c r="L54" s="399"/>
      <c r="M54" s="399"/>
      <c r="N54" s="399"/>
      <c r="O54" s="399"/>
      <c r="P54" s="399"/>
      <c r="Q54" s="399"/>
      <c r="R54" s="399"/>
    </row>
    <row r="55" spans="1:21">
      <c r="B55" s="435"/>
      <c r="C55" s="435"/>
      <c r="D55" s="435"/>
      <c r="E55" s="435"/>
      <c r="F55" s="435"/>
      <c r="G55" s="435"/>
      <c r="H55" s="435"/>
      <c r="K55" s="435"/>
      <c r="L55" s="435"/>
      <c r="M55" s="435"/>
      <c r="N55" s="435"/>
      <c r="O55" s="435"/>
      <c r="P55" s="435"/>
      <c r="Q55" s="435"/>
      <c r="R55" s="435"/>
    </row>
    <row r="56" spans="1:21">
      <c r="B56" s="435"/>
      <c r="C56" s="435"/>
      <c r="D56" s="435"/>
      <c r="E56" s="435"/>
      <c r="F56" s="435"/>
      <c r="G56" s="435"/>
      <c r="H56" s="435"/>
      <c r="K56" s="435"/>
      <c r="L56" s="435"/>
      <c r="M56" s="435"/>
      <c r="N56" s="435"/>
      <c r="O56" s="435"/>
      <c r="P56" s="435"/>
      <c r="Q56" s="435"/>
      <c r="R56" s="435"/>
    </row>
    <row r="57" spans="1:21">
      <c r="B57" s="436"/>
      <c r="C57" s="436"/>
      <c r="D57" s="436"/>
      <c r="E57" s="436"/>
      <c r="F57" s="436"/>
      <c r="G57" s="436"/>
      <c r="H57" s="436"/>
      <c r="K57" s="436"/>
      <c r="L57" s="436"/>
      <c r="M57" s="436"/>
      <c r="N57" s="436"/>
      <c r="O57" s="436"/>
      <c r="P57" s="436"/>
      <c r="Q57" s="436"/>
      <c r="R57" s="436"/>
    </row>
    <row r="58" spans="1:21">
      <c r="B58" s="432"/>
      <c r="C58" s="432"/>
      <c r="D58" s="432"/>
      <c r="E58" s="432"/>
      <c r="F58" s="432"/>
      <c r="G58" s="432"/>
      <c r="H58" s="432"/>
      <c r="K58" s="432"/>
      <c r="L58" s="432"/>
      <c r="M58" s="432"/>
      <c r="N58" s="432"/>
      <c r="O58" s="432"/>
      <c r="P58" s="432"/>
      <c r="Q58" s="432"/>
      <c r="R58" s="432"/>
    </row>
  </sheetData>
  <mergeCells count="9">
    <mergeCell ref="A2:U2"/>
    <mergeCell ref="A3:A5"/>
    <mergeCell ref="U3:U5"/>
    <mergeCell ref="A49:U49"/>
    <mergeCell ref="L3:S3"/>
    <mergeCell ref="B3:J3"/>
    <mergeCell ref="B43:T43"/>
    <mergeCell ref="B5:J5"/>
    <mergeCell ref="L5:T5"/>
  </mergeCells>
  <hyperlinks>
    <hyperlink ref="A1" location="Inhalt!A1" display="Zurück zum Inhalt"/>
  </hyperlinks>
  <pageMargins left="0.23622047244094491" right="0.23622047244094491" top="0.74803149606299213" bottom="0.74803149606299213" header="0.31496062992125984" footer="0.31496062992125984"/>
  <pageSetup paperSize="9" scale="54" fitToWidth="2" orientation="portrait" r:id="rId1"/>
  <headerFooter>
    <oddHeader>&amp;CBildung in Deutschland 2016 - (Web-)Tabellen F5</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tabColor theme="0" tint="-0.249977111117893"/>
    <pageSetUpPr fitToPage="1"/>
  </sheetPr>
  <dimension ref="A1:AX40"/>
  <sheetViews>
    <sheetView showGridLines="0" zoomScaleNormal="100" zoomScaleSheetLayoutView="100" workbookViewId="0">
      <selection sqref="A1:B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4.42578125" customWidth="1"/>
    <col min="32" max="34" width="8.7109375" customWidth="1"/>
    <col min="35" max="35" width="7.42578125" customWidth="1"/>
    <col min="36" max="36" width="4.42578125" customWidth="1"/>
    <col min="37" max="39" width="8.7109375" customWidth="1"/>
    <col min="40" max="40" width="7.42578125" customWidth="1"/>
    <col min="41" max="41" width="4.42578125" customWidth="1"/>
    <col min="42" max="44" width="8.7109375" customWidth="1"/>
    <col min="45" max="45" width="7.42578125" customWidth="1"/>
    <col min="46" max="46" width="4.42578125" customWidth="1"/>
    <col min="47" max="49" width="8.7109375" customWidth="1"/>
    <col min="50" max="50" width="7.42578125" customWidth="1"/>
  </cols>
  <sheetData>
    <row r="1" spans="1:50" s="654" customFormat="1">
      <c r="A1" s="716" t="s">
        <v>486</v>
      </c>
      <c r="B1" s="716"/>
      <c r="C1" s="716"/>
    </row>
    <row r="2" spans="1:50" ht="12.75" customHeight="1">
      <c r="A2" s="717" t="s">
        <v>387</v>
      </c>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25"/>
      <c r="AK2" s="25"/>
      <c r="AL2" s="25"/>
      <c r="AM2" s="25"/>
      <c r="AN2" s="25"/>
    </row>
    <row r="3" spans="1:50" ht="12.75" customHeight="1">
      <c r="A3" s="881" t="s">
        <v>44</v>
      </c>
      <c r="B3" s="749"/>
      <c r="C3" s="749"/>
      <c r="D3" s="749"/>
      <c r="E3" s="749"/>
      <c r="F3" s="749" t="s">
        <v>45</v>
      </c>
      <c r="G3" s="749"/>
      <c r="H3" s="749"/>
      <c r="I3" s="749"/>
      <c r="J3" s="737"/>
      <c r="K3" s="749" t="s">
        <v>66</v>
      </c>
      <c r="L3" s="749"/>
      <c r="M3" s="749"/>
      <c r="N3" s="749"/>
      <c r="O3" s="749"/>
      <c r="P3" s="749" t="s">
        <v>67</v>
      </c>
      <c r="Q3" s="749"/>
      <c r="R3" s="749"/>
      <c r="S3" s="749"/>
      <c r="T3" s="737"/>
      <c r="U3" s="749" t="s">
        <v>29</v>
      </c>
      <c r="V3" s="749"/>
      <c r="W3" s="749"/>
      <c r="X3" s="749"/>
      <c r="Y3" s="737"/>
      <c r="Z3" s="749" t="s">
        <v>30</v>
      </c>
      <c r="AA3" s="749"/>
      <c r="AB3" s="749"/>
      <c r="AC3" s="749"/>
      <c r="AD3" s="737"/>
      <c r="AE3" s="749" t="s">
        <v>150</v>
      </c>
      <c r="AF3" s="749"/>
      <c r="AG3" s="749"/>
      <c r="AH3" s="749"/>
      <c r="AI3" s="737"/>
      <c r="AJ3" s="749" t="s">
        <v>170</v>
      </c>
      <c r="AK3" s="749"/>
      <c r="AL3" s="749"/>
      <c r="AM3" s="749"/>
      <c r="AN3" s="737"/>
      <c r="AO3" s="749" t="s">
        <v>235</v>
      </c>
      <c r="AP3" s="749"/>
      <c r="AQ3" s="749"/>
      <c r="AR3" s="749"/>
      <c r="AS3" s="737"/>
      <c r="AT3" s="749" t="s">
        <v>236</v>
      </c>
      <c r="AU3" s="749"/>
      <c r="AV3" s="749"/>
      <c r="AW3" s="749"/>
      <c r="AX3" s="737"/>
    </row>
    <row r="4" spans="1:50" ht="12.75" customHeight="1">
      <c r="A4" s="723" t="s">
        <v>195</v>
      </c>
      <c r="B4" s="884"/>
      <c r="C4" s="720" t="s">
        <v>122</v>
      </c>
      <c r="D4" s="878" t="s">
        <v>39</v>
      </c>
      <c r="E4" s="869" t="s">
        <v>149</v>
      </c>
      <c r="F4" s="880" t="s">
        <v>46</v>
      </c>
      <c r="G4" s="880"/>
      <c r="H4" s="882" t="s">
        <v>122</v>
      </c>
      <c r="I4" s="867" t="s">
        <v>39</v>
      </c>
      <c r="J4" s="869" t="s">
        <v>89</v>
      </c>
      <c r="K4" s="720" t="s">
        <v>7</v>
      </c>
      <c r="L4" s="720"/>
      <c r="M4" s="720" t="s">
        <v>122</v>
      </c>
      <c r="N4" s="867" t="s">
        <v>39</v>
      </c>
      <c r="O4" s="869" t="s">
        <v>144</v>
      </c>
      <c r="P4" s="815" t="s">
        <v>7</v>
      </c>
      <c r="Q4" s="875"/>
      <c r="R4" s="720" t="s">
        <v>122</v>
      </c>
      <c r="S4" s="867" t="s">
        <v>39</v>
      </c>
      <c r="T4" s="869" t="s">
        <v>144</v>
      </c>
      <c r="U4" s="815" t="s">
        <v>7</v>
      </c>
      <c r="V4" s="875"/>
      <c r="W4" s="720" t="s">
        <v>122</v>
      </c>
      <c r="X4" s="867" t="s">
        <v>39</v>
      </c>
      <c r="Y4" s="869" t="s">
        <v>40</v>
      </c>
      <c r="Z4" s="815" t="s">
        <v>7</v>
      </c>
      <c r="AA4" s="875"/>
      <c r="AB4" s="720" t="s">
        <v>122</v>
      </c>
      <c r="AC4" s="867" t="s">
        <v>39</v>
      </c>
      <c r="AD4" s="869" t="s">
        <v>144</v>
      </c>
      <c r="AE4" s="718" t="s">
        <v>7</v>
      </c>
      <c r="AF4" s="718"/>
      <c r="AG4" s="720" t="s">
        <v>122</v>
      </c>
      <c r="AH4" s="867" t="s">
        <v>39</v>
      </c>
      <c r="AI4" s="869" t="s">
        <v>144</v>
      </c>
      <c r="AJ4" s="718" t="s">
        <v>7</v>
      </c>
      <c r="AK4" s="718"/>
      <c r="AL4" s="720" t="s">
        <v>122</v>
      </c>
      <c r="AM4" s="867" t="s">
        <v>39</v>
      </c>
      <c r="AN4" s="869" t="s">
        <v>144</v>
      </c>
      <c r="AO4" s="718" t="s">
        <v>7</v>
      </c>
      <c r="AP4" s="718"/>
      <c r="AQ4" s="720" t="s">
        <v>122</v>
      </c>
      <c r="AR4" s="867" t="s">
        <v>39</v>
      </c>
      <c r="AS4" s="869" t="s">
        <v>144</v>
      </c>
      <c r="AT4" s="718" t="s">
        <v>7</v>
      </c>
      <c r="AU4" s="718"/>
      <c r="AV4" s="720" t="s">
        <v>122</v>
      </c>
      <c r="AW4" s="867" t="s">
        <v>39</v>
      </c>
      <c r="AX4" s="869" t="s">
        <v>144</v>
      </c>
    </row>
    <row r="5" spans="1:50" ht="45.75" customHeight="1">
      <c r="A5" s="725"/>
      <c r="B5" s="885"/>
      <c r="C5" s="722"/>
      <c r="D5" s="879"/>
      <c r="E5" s="870"/>
      <c r="F5" s="880"/>
      <c r="G5" s="880"/>
      <c r="H5" s="883"/>
      <c r="I5" s="868"/>
      <c r="J5" s="870"/>
      <c r="K5" s="722"/>
      <c r="L5" s="722"/>
      <c r="M5" s="722"/>
      <c r="N5" s="868"/>
      <c r="O5" s="870"/>
      <c r="P5" s="876"/>
      <c r="Q5" s="877"/>
      <c r="R5" s="722"/>
      <c r="S5" s="868"/>
      <c r="T5" s="870"/>
      <c r="U5" s="876"/>
      <c r="V5" s="877"/>
      <c r="W5" s="722"/>
      <c r="X5" s="868"/>
      <c r="Y5" s="870"/>
      <c r="Z5" s="876"/>
      <c r="AA5" s="877"/>
      <c r="AB5" s="722"/>
      <c r="AC5" s="868"/>
      <c r="AD5" s="870"/>
      <c r="AE5" s="718"/>
      <c r="AF5" s="718"/>
      <c r="AG5" s="722"/>
      <c r="AH5" s="868"/>
      <c r="AI5" s="870"/>
      <c r="AJ5" s="718"/>
      <c r="AK5" s="718"/>
      <c r="AL5" s="722"/>
      <c r="AM5" s="868"/>
      <c r="AN5" s="870"/>
      <c r="AO5" s="718"/>
      <c r="AP5" s="718"/>
      <c r="AQ5" s="722"/>
      <c r="AR5" s="868"/>
      <c r="AS5" s="870"/>
      <c r="AT5" s="718"/>
      <c r="AU5" s="718"/>
      <c r="AV5" s="722"/>
      <c r="AW5" s="868"/>
      <c r="AX5" s="870"/>
    </row>
    <row r="6" spans="1:50" ht="12.75" customHeight="1">
      <c r="A6" s="871" t="s">
        <v>41</v>
      </c>
      <c r="B6" s="871"/>
      <c r="C6" s="871"/>
      <c r="D6" s="871"/>
      <c r="E6" s="871"/>
      <c r="F6" s="871"/>
      <c r="G6" s="871"/>
      <c r="H6" s="871"/>
      <c r="I6" s="871"/>
      <c r="J6" s="871"/>
      <c r="K6" s="871"/>
      <c r="L6" s="871"/>
      <c r="M6" s="871"/>
      <c r="N6" s="871"/>
      <c r="O6" s="871"/>
      <c r="P6" s="871"/>
      <c r="Q6" s="871"/>
      <c r="R6" s="871"/>
      <c r="S6" s="871"/>
      <c r="T6" s="871"/>
      <c r="U6" s="871"/>
      <c r="V6" s="871"/>
      <c r="W6" s="871"/>
      <c r="X6" s="871"/>
      <c r="Y6" s="871"/>
      <c r="Z6" s="871"/>
      <c r="AA6" s="871"/>
      <c r="AB6" s="871"/>
      <c r="AC6" s="871"/>
      <c r="AD6" s="871"/>
      <c r="AE6" s="871"/>
      <c r="AF6" s="871"/>
      <c r="AG6" s="871"/>
      <c r="AH6" s="871"/>
      <c r="AI6" s="871"/>
      <c r="AJ6" s="307"/>
      <c r="AK6" s="307"/>
      <c r="AL6" s="307"/>
      <c r="AM6" s="307"/>
      <c r="AN6" s="307"/>
      <c r="AO6" s="307"/>
      <c r="AP6" s="307"/>
      <c r="AQ6" s="307"/>
      <c r="AR6" s="307"/>
      <c r="AS6" s="307"/>
      <c r="AT6" s="307"/>
      <c r="AU6" s="307"/>
      <c r="AV6" s="307"/>
      <c r="AW6" s="307"/>
      <c r="AX6" s="307"/>
    </row>
    <row r="7" spans="1:50" s="4" customFormat="1" ht="12" customHeight="1">
      <c r="A7" s="873" t="s">
        <v>90</v>
      </c>
      <c r="B7" s="39"/>
      <c r="C7" s="19" t="s">
        <v>90</v>
      </c>
      <c r="D7" s="145">
        <v>202705</v>
      </c>
      <c r="E7" s="39">
        <v>95.9</v>
      </c>
      <c r="F7" s="873" t="s">
        <v>90</v>
      </c>
      <c r="G7" s="39"/>
      <c r="H7" s="19" t="s">
        <v>90</v>
      </c>
      <c r="I7" s="143">
        <v>225621</v>
      </c>
      <c r="J7" s="23">
        <v>95.7</v>
      </c>
      <c r="K7" s="873" t="s">
        <v>90</v>
      </c>
      <c r="L7" s="39"/>
      <c r="M7" s="19" t="s">
        <v>90</v>
      </c>
      <c r="N7" s="143">
        <v>245181</v>
      </c>
      <c r="O7" s="191">
        <f>N7/L8*100</f>
        <v>95.030658677064523</v>
      </c>
      <c r="P7" s="864" t="s">
        <v>90</v>
      </c>
      <c r="Q7" s="130"/>
      <c r="R7" s="19" t="s">
        <v>90</v>
      </c>
      <c r="S7" s="143">
        <v>261852</v>
      </c>
      <c r="T7" s="191">
        <f>S7/Q8*100</f>
        <v>94.46422580330956</v>
      </c>
      <c r="U7" s="864" t="s">
        <v>90</v>
      </c>
      <c r="V7" s="130"/>
      <c r="W7" s="19" t="s">
        <v>90</v>
      </c>
      <c r="X7" s="143">
        <v>314525</v>
      </c>
      <c r="Y7" s="194">
        <f>X7/V8*100</f>
        <v>93.928995920610177</v>
      </c>
      <c r="Z7" s="864" t="s">
        <v>90</v>
      </c>
      <c r="AA7" s="77"/>
      <c r="AB7" s="19" t="s">
        <v>90</v>
      </c>
      <c r="AC7" s="143">
        <v>295094</v>
      </c>
      <c r="AD7" s="194">
        <f>AC7/AA8*100</f>
        <v>93.816445393967143</v>
      </c>
      <c r="AE7" s="864" t="s">
        <v>90</v>
      </c>
      <c r="AF7" s="77"/>
      <c r="AG7" s="19" t="s">
        <v>90</v>
      </c>
      <c r="AH7" s="143">
        <v>304675</v>
      </c>
      <c r="AI7" s="194">
        <f>AH7/AF8*100</f>
        <v>94.322537103654952</v>
      </c>
      <c r="AJ7" s="864" t="s">
        <v>90</v>
      </c>
      <c r="AK7" s="77"/>
      <c r="AL7" s="19" t="s">
        <v>90</v>
      </c>
      <c r="AM7" s="143">
        <v>296419</v>
      </c>
      <c r="AN7" s="194">
        <f>AM7/AK8*100</f>
        <v>94.367596168233518</v>
      </c>
      <c r="AO7" s="864" t="s">
        <v>90</v>
      </c>
      <c r="AP7" s="77"/>
      <c r="AQ7" s="19" t="s">
        <v>90</v>
      </c>
      <c r="AR7" s="143">
        <v>290886</v>
      </c>
      <c r="AS7" s="194">
        <f>AR7/AP8*100</f>
        <v>94.321623356831111</v>
      </c>
      <c r="AT7" s="864" t="s">
        <v>90</v>
      </c>
      <c r="AU7" s="77"/>
      <c r="AV7" s="19" t="s">
        <v>90</v>
      </c>
      <c r="AW7" s="143">
        <v>291044</v>
      </c>
      <c r="AX7" s="194">
        <f>AW7/AU8*100</f>
        <v>94.643530743115804</v>
      </c>
    </row>
    <row r="8" spans="1:50" s="4" customFormat="1" ht="12" customHeight="1">
      <c r="A8" s="873"/>
      <c r="B8" s="63">
        <v>211363</v>
      </c>
      <c r="C8" s="64" t="s">
        <v>91</v>
      </c>
      <c r="D8" s="144">
        <v>6215</v>
      </c>
      <c r="E8" s="65">
        <v>2.9</v>
      </c>
      <c r="F8" s="873"/>
      <c r="G8" s="208">
        <v>235805</v>
      </c>
      <c r="H8" s="64" t="s">
        <v>91</v>
      </c>
      <c r="I8" s="144">
        <v>6977</v>
      </c>
      <c r="J8" s="66">
        <v>3</v>
      </c>
      <c r="K8" s="873"/>
      <c r="L8" s="129">
        <v>258002</v>
      </c>
      <c r="M8" s="64" t="s">
        <v>91</v>
      </c>
      <c r="N8" s="144">
        <v>8985</v>
      </c>
      <c r="O8" s="192">
        <f>N8/L8*100</f>
        <v>3.482531143169433</v>
      </c>
      <c r="P8" s="864"/>
      <c r="Q8" s="129">
        <v>277197</v>
      </c>
      <c r="R8" s="64" t="s">
        <v>91</v>
      </c>
      <c r="S8" s="144">
        <v>10907</v>
      </c>
      <c r="T8" s="192">
        <f>S8/Q8*100</f>
        <v>3.934746768543671</v>
      </c>
      <c r="U8" s="864"/>
      <c r="V8" s="129">
        <v>334854</v>
      </c>
      <c r="W8" s="64" t="s">
        <v>91</v>
      </c>
      <c r="X8" s="144">
        <v>15190</v>
      </c>
      <c r="Y8" s="195">
        <f>X8/V8*100</f>
        <v>4.5363053748797979</v>
      </c>
      <c r="Z8" s="864"/>
      <c r="AA8" s="129">
        <v>314544</v>
      </c>
      <c r="AB8" s="64" t="s">
        <v>91</v>
      </c>
      <c r="AC8" s="144">
        <v>14263</v>
      </c>
      <c r="AD8" s="195">
        <f>AC8/AA8*100</f>
        <v>4.534500737575665</v>
      </c>
      <c r="AE8" s="864"/>
      <c r="AF8" s="129">
        <v>323014</v>
      </c>
      <c r="AG8" s="64" t="s">
        <v>91</v>
      </c>
      <c r="AH8" s="144">
        <v>13543</v>
      </c>
      <c r="AI8" s="195">
        <f>AH8/AF8*100</f>
        <v>4.1926975301380125</v>
      </c>
      <c r="AJ8" s="864"/>
      <c r="AK8" s="129">
        <v>314111</v>
      </c>
      <c r="AL8" s="64" t="s">
        <v>91</v>
      </c>
      <c r="AM8" s="144">
        <v>12769</v>
      </c>
      <c r="AN8" s="195">
        <f>AM8/AK8*100</f>
        <v>4.0651234754593117</v>
      </c>
      <c r="AO8" s="864"/>
      <c r="AP8" s="129">
        <v>308398</v>
      </c>
      <c r="AQ8" s="64" t="s">
        <v>91</v>
      </c>
      <c r="AR8" s="144">
        <v>12386</v>
      </c>
      <c r="AS8" s="195">
        <f>AR8/AP8*100</f>
        <v>4.0162387564121689</v>
      </c>
      <c r="AT8" s="864"/>
      <c r="AU8" s="129">
        <v>307516</v>
      </c>
      <c r="AV8" s="64" t="s">
        <v>91</v>
      </c>
      <c r="AW8" s="144">
        <v>11576</v>
      </c>
      <c r="AX8" s="195">
        <f>AW8/AU8*100</f>
        <v>3.7643569765475613</v>
      </c>
    </row>
    <row r="9" spans="1:50" s="4" customFormat="1" ht="12" customHeight="1">
      <c r="A9" s="873"/>
      <c r="B9" s="39"/>
      <c r="C9" s="19" t="s">
        <v>105</v>
      </c>
      <c r="D9" s="145">
        <v>2443</v>
      </c>
      <c r="E9" s="39">
        <v>1.2</v>
      </c>
      <c r="F9" s="873"/>
      <c r="G9" s="39"/>
      <c r="H9" s="19" t="s">
        <v>105</v>
      </c>
      <c r="I9" s="143">
        <v>3207</v>
      </c>
      <c r="J9" s="39">
        <v>1.4</v>
      </c>
      <c r="K9" s="873"/>
      <c r="L9" s="130"/>
      <c r="M9" s="19" t="s">
        <v>105</v>
      </c>
      <c r="N9" s="143">
        <v>3836</v>
      </c>
      <c r="O9" s="191">
        <f>N9/L8*100</f>
        <v>1.4868101797660482</v>
      </c>
      <c r="P9" s="864"/>
      <c r="Q9" s="130"/>
      <c r="R9" s="19" t="s">
        <v>105</v>
      </c>
      <c r="S9" s="143">
        <v>4438</v>
      </c>
      <c r="T9" s="191">
        <f>S9/Q8*100</f>
        <v>1.6010274281467693</v>
      </c>
      <c r="U9" s="864"/>
      <c r="V9" s="130"/>
      <c r="W9" s="19" t="s">
        <v>105</v>
      </c>
      <c r="X9" s="143">
        <v>5139</v>
      </c>
      <c r="Y9" s="194">
        <f>X9/V8*100</f>
        <v>1.5346987045100253</v>
      </c>
      <c r="Z9" s="864"/>
      <c r="AA9" s="125"/>
      <c r="AB9" s="19" t="s">
        <v>105</v>
      </c>
      <c r="AC9" s="143">
        <v>5187</v>
      </c>
      <c r="AD9" s="194">
        <f>AC9/AA8*100</f>
        <v>1.6490538684571949</v>
      </c>
      <c r="AE9" s="864"/>
      <c r="AF9" s="125"/>
      <c r="AG9" s="19" t="s">
        <v>105</v>
      </c>
      <c r="AH9" s="143">
        <v>4796</v>
      </c>
      <c r="AI9" s="194">
        <f>AH9/AF8*100</f>
        <v>1.4847653662070375</v>
      </c>
      <c r="AJ9" s="864"/>
      <c r="AK9" s="308"/>
      <c r="AL9" s="19" t="s">
        <v>105</v>
      </c>
      <c r="AM9" s="143">
        <v>4923</v>
      </c>
      <c r="AN9" s="194">
        <f>AM9/AK8*100</f>
        <v>1.5672803563071653</v>
      </c>
      <c r="AO9" s="864"/>
      <c r="AP9" s="308"/>
      <c r="AQ9" s="19" t="s">
        <v>105</v>
      </c>
      <c r="AR9" s="143">
        <v>5126</v>
      </c>
      <c r="AS9" s="194">
        <f>AR9/AP8*100</f>
        <v>1.6621378867567236</v>
      </c>
      <c r="AT9" s="864"/>
      <c r="AU9" s="308"/>
      <c r="AV9" s="19" t="s">
        <v>105</v>
      </c>
      <c r="AW9" s="143">
        <v>4896</v>
      </c>
      <c r="AX9" s="194">
        <f>AW9/AU8*100</f>
        <v>1.5921122803366328</v>
      </c>
    </row>
    <row r="10" spans="1:50" s="4" customFormat="1" ht="12" customHeight="1">
      <c r="A10" s="746" t="s">
        <v>91</v>
      </c>
      <c r="B10" s="65"/>
      <c r="C10" s="64" t="s">
        <v>90</v>
      </c>
      <c r="D10" s="144">
        <v>9418</v>
      </c>
      <c r="E10" s="65">
        <v>18.8</v>
      </c>
      <c r="F10" s="865" t="s">
        <v>91</v>
      </c>
      <c r="G10" s="65"/>
      <c r="H10" s="64" t="s">
        <v>90</v>
      </c>
      <c r="I10" s="144">
        <v>10625</v>
      </c>
      <c r="J10" s="65">
        <v>20.6</v>
      </c>
      <c r="K10" s="746" t="s">
        <v>91</v>
      </c>
      <c r="L10" s="131"/>
      <c r="M10" s="64" t="s">
        <v>90</v>
      </c>
      <c r="N10" s="144">
        <v>9472</v>
      </c>
      <c r="O10" s="192">
        <f>N10/L11*100</f>
        <v>18.950064020486558</v>
      </c>
      <c r="P10" s="865" t="s">
        <v>91</v>
      </c>
      <c r="Q10" s="131"/>
      <c r="R10" s="64" t="s">
        <v>90</v>
      </c>
      <c r="S10" s="144">
        <v>8195</v>
      </c>
      <c r="T10" s="192">
        <f>S10/Q11*100</f>
        <v>18.855985826373072</v>
      </c>
      <c r="U10" s="865" t="s">
        <v>91</v>
      </c>
      <c r="V10" s="131"/>
      <c r="W10" s="64" t="s">
        <v>90</v>
      </c>
      <c r="X10" s="144">
        <v>7485</v>
      </c>
      <c r="Y10" s="195">
        <f>X10/V11*100</f>
        <v>18.935944140862173</v>
      </c>
      <c r="Z10" s="865" t="s">
        <v>91</v>
      </c>
      <c r="AA10" s="126"/>
      <c r="AB10" s="64" t="s">
        <v>90</v>
      </c>
      <c r="AC10" s="144">
        <v>7084</v>
      </c>
      <c r="AD10" s="195">
        <f>AC10/AA11*100</f>
        <v>19.814830354395681</v>
      </c>
      <c r="AE10" s="865" t="s">
        <v>91</v>
      </c>
      <c r="AF10" s="126"/>
      <c r="AG10" s="64" t="s">
        <v>90</v>
      </c>
      <c r="AH10" s="144">
        <v>6805</v>
      </c>
      <c r="AI10" s="195">
        <f>AH10/AF11*100</f>
        <v>20.202470015437594</v>
      </c>
      <c r="AJ10" s="865" t="s">
        <v>91</v>
      </c>
      <c r="AK10" s="309"/>
      <c r="AL10" s="64" t="s">
        <v>90</v>
      </c>
      <c r="AM10" s="144">
        <v>7356</v>
      </c>
      <c r="AN10" s="195">
        <f>AM10/AK11*100</f>
        <v>21.930059923083803</v>
      </c>
      <c r="AO10" s="865" t="s">
        <v>91</v>
      </c>
      <c r="AP10" s="309"/>
      <c r="AQ10" s="64" t="s">
        <v>90</v>
      </c>
      <c r="AR10" s="144">
        <v>7107</v>
      </c>
      <c r="AS10" s="195">
        <f>AR10/AP11*100</f>
        <v>20.601194272131718</v>
      </c>
      <c r="AT10" s="865" t="s">
        <v>91</v>
      </c>
      <c r="AU10" s="309"/>
      <c r="AV10" s="64" t="s">
        <v>90</v>
      </c>
      <c r="AW10" s="144">
        <v>7247</v>
      </c>
      <c r="AX10" s="195">
        <f>AW10/AU11*100</f>
        <v>19.715436095543829</v>
      </c>
    </row>
    <row r="11" spans="1:50" s="4" customFormat="1" ht="12" customHeight="1">
      <c r="A11" s="746"/>
      <c r="B11" s="40">
        <v>50023</v>
      </c>
      <c r="C11" s="19" t="s">
        <v>91</v>
      </c>
      <c r="D11" s="145">
        <v>37289</v>
      </c>
      <c r="E11" s="39">
        <v>74.5</v>
      </c>
      <c r="F11" s="865"/>
      <c r="G11" s="209">
        <v>51518</v>
      </c>
      <c r="H11" s="19" t="s">
        <v>91</v>
      </c>
      <c r="I11" s="143">
        <v>37183</v>
      </c>
      <c r="J11" s="39">
        <v>72.2</v>
      </c>
      <c r="K11" s="746"/>
      <c r="L11" s="132">
        <v>49984</v>
      </c>
      <c r="M11" s="19" t="s">
        <v>91</v>
      </c>
      <c r="N11" s="143">
        <v>36586</v>
      </c>
      <c r="O11" s="191">
        <f>N11/L11*100</f>
        <v>73.195422535211264</v>
      </c>
      <c r="P11" s="865"/>
      <c r="Q11" s="132">
        <v>43461</v>
      </c>
      <c r="R11" s="19" t="s">
        <v>91</v>
      </c>
      <c r="S11" s="143">
        <v>31416</v>
      </c>
      <c r="T11" s="191">
        <f>S11/Q11*100</f>
        <v>72.285497342444955</v>
      </c>
      <c r="U11" s="865"/>
      <c r="V11" s="132">
        <v>39528</v>
      </c>
      <c r="W11" s="19" t="s">
        <v>91</v>
      </c>
      <c r="X11" s="143">
        <v>28619</v>
      </c>
      <c r="Y11" s="194">
        <f>X11/V11*100</f>
        <v>72.401841732442833</v>
      </c>
      <c r="Z11" s="865"/>
      <c r="AA11" s="132">
        <v>35751</v>
      </c>
      <c r="AB11" s="19" t="s">
        <v>91</v>
      </c>
      <c r="AC11" s="143">
        <v>25157</v>
      </c>
      <c r="AD11" s="197">
        <f>AC11/AA11*100</f>
        <v>70.367262454197089</v>
      </c>
      <c r="AE11" s="865"/>
      <c r="AF11" s="132">
        <v>33684</v>
      </c>
      <c r="AG11" s="19" t="s">
        <v>91</v>
      </c>
      <c r="AH11" s="143">
        <v>23560</v>
      </c>
      <c r="AI11" s="197">
        <f>AH11/AF11*100</f>
        <v>69.944187151169686</v>
      </c>
      <c r="AJ11" s="865"/>
      <c r="AK11" s="132">
        <v>33543</v>
      </c>
      <c r="AL11" s="19" t="s">
        <v>91</v>
      </c>
      <c r="AM11" s="143">
        <v>22917</v>
      </c>
      <c r="AN11" s="197">
        <f>AM11/AK11*100</f>
        <v>68.321259279134253</v>
      </c>
      <c r="AO11" s="865"/>
      <c r="AP11" s="132">
        <v>34498</v>
      </c>
      <c r="AQ11" s="19" t="s">
        <v>91</v>
      </c>
      <c r="AR11" s="143">
        <v>23983</v>
      </c>
      <c r="AS11" s="197">
        <f>AR11/AP11*100</f>
        <v>69.519972172299845</v>
      </c>
      <c r="AT11" s="865"/>
      <c r="AU11" s="132">
        <v>36758</v>
      </c>
      <c r="AV11" s="19" t="s">
        <v>91</v>
      </c>
      <c r="AW11" s="143">
        <v>26001</v>
      </c>
      <c r="AX11" s="197">
        <f>AW11/AU11*100</f>
        <v>70.735622177485169</v>
      </c>
    </row>
    <row r="12" spans="1:50" s="4" customFormat="1" ht="12" customHeight="1">
      <c r="A12" s="746"/>
      <c r="B12" s="65"/>
      <c r="C12" s="64" t="s">
        <v>105</v>
      </c>
      <c r="D12" s="144">
        <v>3316</v>
      </c>
      <c r="E12" s="65">
        <v>6.6</v>
      </c>
      <c r="F12" s="865"/>
      <c r="G12" s="65"/>
      <c r="H12" s="64" t="s">
        <v>105</v>
      </c>
      <c r="I12" s="144">
        <v>3710</v>
      </c>
      <c r="J12" s="65">
        <v>7.2</v>
      </c>
      <c r="K12" s="746"/>
      <c r="L12" s="131"/>
      <c r="M12" s="64" t="s">
        <v>105</v>
      </c>
      <c r="N12" s="144">
        <v>3926</v>
      </c>
      <c r="O12" s="192">
        <f>N12/L11*100</f>
        <v>7.8545134443021762</v>
      </c>
      <c r="P12" s="865"/>
      <c r="Q12" s="131"/>
      <c r="R12" s="64" t="s">
        <v>105</v>
      </c>
      <c r="S12" s="144">
        <v>3850</v>
      </c>
      <c r="T12" s="192">
        <f>S12/Q11*100</f>
        <v>8.85851683118198</v>
      </c>
      <c r="U12" s="865"/>
      <c r="V12" s="131"/>
      <c r="W12" s="64" t="s">
        <v>105</v>
      </c>
      <c r="X12" s="144">
        <v>3424</v>
      </c>
      <c r="Y12" s="195">
        <f>X12/V11*100</f>
        <v>8.6622141266949999</v>
      </c>
      <c r="Z12" s="865"/>
      <c r="AA12" s="126"/>
      <c r="AB12" s="64" t="s">
        <v>105</v>
      </c>
      <c r="AC12" s="144">
        <v>3510</v>
      </c>
      <c r="AD12" s="195">
        <f>AC12/AA11*100</f>
        <v>9.8179071914072331</v>
      </c>
      <c r="AE12" s="865"/>
      <c r="AF12" s="126"/>
      <c r="AG12" s="64" t="s">
        <v>105</v>
      </c>
      <c r="AH12" s="144">
        <v>3319</v>
      </c>
      <c r="AI12" s="195">
        <f>AH12/AF11*100</f>
        <v>9.8533428333927091</v>
      </c>
      <c r="AJ12" s="865"/>
      <c r="AK12" s="309"/>
      <c r="AL12" s="64" t="s">
        <v>105</v>
      </c>
      <c r="AM12" s="144">
        <v>3270</v>
      </c>
      <c r="AN12" s="195">
        <f>AM12/AK11*100</f>
        <v>9.748680797781951</v>
      </c>
      <c r="AO12" s="865"/>
      <c r="AP12" s="309"/>
      <c r="AQ12" s="64" t="s">
        <v>105</v>
      </c>
      <c r="AR12" s="144">
        <v>3408</v>
      </c>
      <c r="AS12" s="195">
        <f>AR12/AP11*100</f>
        <v>9.8788335555684395</v>
      </c>
      <c r="AT12" s="865"/>
      <c r="AU12" s="309"/>
      <c r="AV12" s="64" t="s">
        <v>105</v>
      </c>
      <c r="AW12" s="144">
        <v>3510</v>
      </c>
      <c r="AX12" s="195">
        <f>AW12/AU11*100</f>
        <v>9.548941726971</v>
      </c>
    </row>
    <row r="13" spans="1:50" s="4" customFormat="1" ht="12" customHeight="1">
      <c r="A13" s="873" t="s">
        <v>105</v>
      </c>
      <c r="B13" s="39"/>
      <c r="C13" s="19" t="s">
        <v>90</v>
      </c>
      <c r="D13" s="145">
        <v>1437</v>
      </c>
      <c r="E13" s="39">
        <v>12.5</v>
      </c>
      <c r="F13" s="873" t="s">
        <v>105</v>
      </c>
      <c r="G13" s="39"/>
      <c r="H13" s="19" t="s">
        <v>90</v>
      </c>
      <c r="I13" s="143">
        <v>2221</v>
      </c>
      <c r="J13" s="39">
        <v>16.8</v>
      </c>
      <c r="K13" s="873" t="s">
        <v>105</v>
      </c>
      <c r="L13" s="130"/>
      <c r="M13" s="19" t="s">
        <v>90</v>
      </c>
      <c r="N13" s="143">
        <v>2323</v>
      </c>
      <c r="O13" s="191">
        <f>N13/L14*100</f>
        <v>16.651136119274604</v>
      </c>
      <c r="P13" s="864" t="s">
        <v>105</v>
      </c>
      <c r="Q13" s="130"/>
      <c r="R13" s="19" t="s">
        <v>90</v>
      </c>
      <c r="S13" s="143">
        <v>2410</v>
      </c>
      <c r="T13" s="191">
        <f>S13/Q14*100</f>
        <v>16.52042774883466</v>
      </c>
      <c r="U13" s="864" t="s">
        <v>105</v>
      </c>
      <c r="V13" s="130"/>
      <c r="W13" s="19" t="s">
        <v>90</v>
      </c>
      <c r="X13" s="143">
        <v>2338</v>
      </c>
      <c r="Y13" s="194">
        <f>X13/V14*100</f>
        <v>14.939297124600639</v>
      </c>
      <c r="Z13" s="864" t="s">
        <v>105</v>
      </c>
      <c r="AA13" s="125"/>
      <c r="AB13" s="19" t="s">
        <v>90</v>
      </c>
      <c r="AC13" s="143">
        <v>2342</v>
      </c>
      <c r="AD13" s="197">
        <f>AC13/AA14*100</f>
        <v>14.626530102423182</v>
      </c>
      <c r="AE13" s="864" t="s">
        <v>105</v>
      </c>
      <c r="AF13" s="125"/>
      <c r="AG13" s="19" t="s">
        <v>90</v>
      </c>
      <c r="AH13" s="143">
        <v>2375</v>
      </c>
      <c r="AI13" s="197">
        <f>AH13/AF14*100</f>
        <v>15.567645516518091</v>
      </c>
      <c r="AJ13" s="864" t="s">
        <v>105</v>
      </c>
      <c r="AK13" s="308"/>
      <c r="AL13" s="19" t="s">
        <v>90</v>
      </c>
      <c r="AM13" s="143">
        <v>2133</v>
      </c>
      <c r="AN13" s="197">
        <f>AM13/AK14*100</f>
        <v>14.249448860979358</v>
      </c>
      <c r="AO13" s="864" t="s">
        <v>105</v>
      </c>
      <c r="AP13" s="308"/>
      <c r="AQ13" s="19" t="s">
        <v>90</v>
      </c>
      <c r="AR13" s="143">
        <v>1970</v>
      </c>
      <c r="AS13" s="197">
        <f>AR13/AP14*100</f>
        <v>13.194909578030812</v>
      </c>
      <c r="AT13" s="864" t="s">
        <v>105</v>
      </c>
      <c r="AU13" s="308"/>
      <c r="AV13" s="19" t="s">
        <v>90</v>
      </c>
      <c r="AW13" s="143">
        <v>1884</v>
      </c>
      <c r="AX13" s="197">
        <f>AW13/AU14*100</f>
        <v>12.559162722485167</v>
      </c>
    </row>
    <row r="14" spans="1:50" s="4" customFormat="1" ht="12" customHeight="1">
      <c r="A14" s="873"/>
      <c r="B14" s="63">
        <v>11525</v>
      </c>
      <c r="C14" s="64" t="s">
        <v>91</v>
      </c>
      <c r="D14" s="144">
        <v>2850</v>
      </c>
      <c r="E14" s="65">
        <v>24.7</v>
      </c>
      <c r="F14" s="873"/>
      <c r="G14" s="208">
        <v>13227</v>
      </c>
      <c r="H14" s="64" t="s">
        <v>91</v>
      </c>
      <c r="I14" s="144">
        <v>4064</v>
      </c>
      <c r="J14" s="65">
        <v>30.7</v>
      </c>
      <c r="K14" s="873"/>
      <c r="L14" s="129">
        <v>13951</v>
      </c>
      <c r="M14" s="64" t="s">
        <v>91</v>
      </c>
      <c r="N14" s="144">
        <v>4364</v>
      </c>
      <c r="O14" s="192">
        <f>N14/L14*100</f>
        <v>31.280911762597661</v>
      </c>
      <c r="P14" s="864"/>
      <c r="Q14" s="129">
        <v>14588</v>
      </c>
      <c r="R14" s="64" t="s">
        <v>91</v>
      </c>
      <c r="S14" s="144">
        <v>4329</v>
      </c>
      <c r="T14" s="192">
        <f>S14/Q14*100</f>
        <v>29.675075404442008</v>
      </c>
      <c r="U14" s="864"/>
      <c r="V14" s="129">
        <v>15650</v>
      </c>
      <c r="W14" s="64" t="s">
        <v>91</v>
      </c>
      <c r="X14" s="144">
        <v>4455</v>
      </c>
      <c r="Y14" s="195">
        <f>X14/V14*100</f>
        <v>28.466453674121407</v>
      </c>
      <c r="Z14" s="864"/>
      <c r="AA14" s="129">
        <v>16012</v>
      </c>
      <c r="AB14" s="64" t="s">
        <v>91</v>
      </c>
      <c r="AC14" s="144">
        <v>4570</v>
      </c>
      <c r="AD14" s="195">
        <f>AC14/AA14*100</f>
        <v>28.54109417936548</v>
      </c>
      <c r="AE14" s="864"/>
      <c r="AF14" s="129">
        <v>15256</v>
      </c>
      <c r="AG14" s="64" t="s">
        <v>91</v>
      </c>
      <c r="AH14" s="144">
        <v>3846</v>
      </c>
      <c r="AI14" s="195">
        <f>AH14/AF14*100</f>
        <v>25.209753539590977</v>
      </c>
      <c r="AJ14" s="864"/>
      <c r="AK14" s="129">
        <v>14969</v>
      </c>
      <c r="AL14" s="64" t="s">
        <v>91</v>
      </c>
      <c r="AM14" s="144">
        <v>3449</v>
      </c>
      <c r="AN14" s="195">
        <f>AM14/AK14*100</f>
        <v>23.040951299351995</v>
      </c>
      <c r="AO14" s="864"/>
      <c r="AP14" s="129">
        <v>14930</v>
      </c>
      <c r="AQ14" s="64" t="s">
        <v>91</v>
      </c>
      <c r="AR14" s="144">
        <v>3408</v>
      </c>
      <c r="AS14" s="195">
        <f>AR14/AP14*100</f>
        <v>22.826523777628935</v>
      </c>
      <c r="AT14" s="864"/>
      <c r="AU14" s="129">
        <v>15001</v>
      </c>
      <c r="AV14" s="64" t="s">
        <v>91</v>
      </c>
      <c r="AW14" s="144">
        <v>3053</v>
      </c>
      <c r="AX14" s="195">
        <f>AW14/AU14*100</f>
        <v>20.351976534897673</v>
      </c>
    </row>
    <row r="15" spans="1:50" s="4" customFormat="1" ht="12" customHeight="1">
      <c r="A15" s="874"/>
      <c r="B15" s="41"/>
      <c r="C15" s="20" t="s">
        <v>105</v>
      </c>
      <c r="D15" s="147">
        <v>7238</v>
      </c>
      <c r="E15" s="41">
        <v>62.8</v>
      </c>
      <c r="F15" s="874"/>
      <c r="G15" s="41"/>
      <c r="H15" s="20" t="s">
        <v>105</v>
      </c>
      <c r="I15" s="148">
        <v>6942</v>
      </c>
      <c r="J15" s="41">
        <v>52.5</v>
      </c>
      <c r="K15" s="874"/>
      <c r="L15" s="133"/>
      <c r="M15" s="20" t="s">
        <v>105</v>
      </c>
      <c r="N15" s="148">
        <v>7264</v>
      </c>
      <c r="O15" s="193">
        <f>N15/L14*100</f>
        <v>52.067952118127735</v>
      </c>
      <c r="P15" s="866"/>
      <c r="Q15" s="133"/>
      <c r="R15" s="20" t="s">
        <v>105</v>
      </c>
      <c r="S15" s="148">
        <v>7849</v>
      </c>
      <c r="T15" s="193">
        <f>S15/Q14*100</f>
        <v>53.804496846723339</v>
      </c>
      <c r="U15" s="866"/>
      <c r="V15" s="133"/>
      <c r="W15" s="20" t="s">
        <v>105</v>
      </c>
      <c r="X15" s="148">
        <v>8857</v>
      </c>
      <c r="Y15" s="196">
        <f>X15/V14*100</f>
        <v>56.594249201277961</v>
      </c>
      <c r="Z15" s="866"/>
      <c r="AA15" s="84"/>
      <c r="AB15" s="20" t="s">
        <v>105</v>
      </c>
      <c r="AC15" s="148">
        <v>9100</v>
      </c>
      <c r="AD15" s="198">
        <f>AC15/AA14*100</f>
        <v>56.832375718211338</v>
      </c>
      <c r="AE15" s="866"/>
      <c r="AF15" s="84"/>
      <c r="AG15" s="20" t="s">
        <v>105</v>
      </c>
      <c r="AH15" s="148">
        <v>9035</v>
      </c>
      <c r="AI15" s="198">
        <f>AH15/AF14*100</f>
        <v>59.222600943890924</v>
      </c>
      <c r="AJ15" s="866"/>
      <c r="AK15" s="84"/>
      <c r="AL15" s="20" t="s">
        <v>105</v>
      </c>
      <c r="AM15" s="148">
        <v>9387</v>
      </c>
      <c r="AN15" s="198">
        <f>AM15/AK14*100</f>
        <v>62.709599839668648</v>
      </c>
      <c r="AO15" s="866"/>
      <c r="AP15" s="84"/>
      <c r="AQ15" s="20" t="s">
        <v>105</v>
      </c>
      <c r="AR15" s="148">
        <v>9552</v>
      </c>
      <c r="AS15" s="198">
        <f>AR15/AP14*100</f>
        <v>63.978566644340248</v>
      </c>
      <c r="AT15" s="866"/>
      <c r="AU15" s="84"/>
      <c r="AV15" s="20" t="s">
        <v>105</v>
      </c>
      <c r="AW15" s="148">
        <v>10064</v>
      </c>
      <c r="AX15" s="198">
        <f>AW15/AU14*100</f>
        <v>67.088860742617157</v>
      </c>
    </row>
    <row r="16" spans="1:50" ht="12" customHeight="1">
      <c r="A16" s="872" t="s">
        <v>98</v>
      </c>
      <c r="B16" s="872"/>
      <c r="C16" s="872"/>
      <c r="D16" s="872"/>
      <c r="E16" s="872"/>
      <c r="F16" s="872"/>
      <c r="G16" s="872"/>
      <c r="H16" s="872"/>
      <c r="I16" s="872"/>
      <c r="J16" s="872"/>
      <c r="K16" s="872"/>
      <c r="L16" s="872"/>
      <c r="M16" s="872"/>
      <c r="N16" s="872"/>
      <c r="O16" s="872"/>
      <c r="P16" s="872"/>
      <c r="Q16" s="872"/>
      <c r="R16" s="872"/>
      <c r="S16" s="872"/>
      <c r="T16" s="872"/>
      <c r="U16" s="872"/>
      <c r="V16" s="872"/>
      <c r="W16" s="872"/>
      <c r="X16" s="872"/>
      <c r="Y16" s="872"/>
      <c r="Z16" s="872"/>
      <c r="AA16" s="872"/>
      <c r="AB16" s="872"/>
      <c r="AC16" s="872"/>
      <c r="AD16" s="872"/>
      <c r="AE16" s="872"/>
      <c r="AF16" s="872"/>
      <c r="AG16" s="872"/>
      <c r="AH16" s="872"/>
      <c r="AI16" s="872"/>
      <c r="AJ16" s="307"/>
      <c r="AK16" s="307"/>
      <c r="AL16" s="307"/>
      <c r="AM16" s="307"/>
      <c r="AN16" s="307"/>
      <c r="AO16" s="307"/>
      <c r="AP16" s="307"/>
      <c r="AQ16" s="307"/>
      <c r="AR16" s="307"/>
      <c r="AS16" s="307"/>
      <c r="AT16" s="307"/>
      <c r="AU16" s="307"/>
      <c r="AV16" s="307"/>
      <c r="AW16" s="307"/>
      <c r="AX16" s="307"/>
    </row>
    <row r="17" spans="1:50" s="4" customFormat="1" ht="12" customHeight="1">
      <c r="A17" s="873" t="s">
        <v>90</v>
      </c>
      <c r="B17" s="39"/>
      <c r="C17" s="19" t="s">
        <v>90</v>
      </c>
      <c r="D17" s="145">
        <v>109158</v>
      </c>
      <c r="E17" s="39">
        <v>95.9</v>
      </c>
      <c r="F17" s="873" t="s">
        <v>90</v>
      </c>
      <c r="G17" s="39"/>
      <c r="H17" s="19" t="s">
        <v>90</v>
      </c>
      <c r="I17" s="143">
        <v>116280</v>
      </c>
      <c r="J17" s="39">
        <v>95.8</v>
      </c>
      <c r="K17" s="873" t="s">
        <v>90</v>
      </c>
      <c r="L17" s="39"/>
      <c r="M17" s="19" t="s">
        <v>90</v>
      </c>
      <c r="N17" s="143">
        <v>125273</v>
      </c>
      <c r="O17" s="191">
        <f>N17/L18*100</f>
        <v>95.158264145783804</v>
      </c>
      <c r="P17" s="864" t="s">
        <v>90</v>
      </c>
      <c r="Q17" s="130"/>
      <c r="R17" s="19" t="s">
        <v>90</v>
      </c>
      <c r="S17" s="143">
        <v>134137</v>
      </c>
      <c r="T17" s="191">
        <f>S17/Q18*100</f>
        <v>94.816568883862303</v>
      </c>
      <c r="U17" s="864" t="s">
        <v>90</v>
      </c>
      <c r="V17" s="130"/>
      <c r="W17" s="19" t="s">
        <v>90</v>
      </c>
      <c r="X17" s="143">
        <v>171446</v>
      </c>
      <c r="Y17" s="194">
        <f>X17/V18*100</f>
        <v>94.183504180537696</v>
      </c>
      <c r="Z17" s="864" t="s">
        <v>90</v>
      </c>
      <c r="AA17" s="77"/>
      <c r="AB17" s="19" t="s">
        <v>90</v>
      </c>
      <c r="AC17" s="149">
        <v>152114</v>
      </c>
      <c r="AD17" s="197">
        <f>AC17/AA18*100</f>
        <v>94.154421322373395</v>
      </c>
      <c r="AE17" s="864" t="s">
        <v>90</v>
      </c>
      <c r="AF17" s="77"/>
      <c r="AG17" s="19" t="s">
        <v>90</v>
      </c>
      <c r="AH17" s="149">
        <v>155913</v>
      </c>
      <c r="AI17" s="197">
        <f>AH17/AF18*100</f>
        <v>94.699344023323619</v>
      </c>
      <c r="AJ17" s="864" t="s">
        <v>90</v>
      </c>
      <c r="AK17" s="77"/>
      <c r="AL17" s="19" t="s">
        <v>90</v>
      </c>
      <c r="AM17" s="149">
        <v>151176</v>
      </c>
      <c r="AN17" s="197">
        <f>AM17/AK18*100</f>
        <v>94.812696381869841</v>
      </c>
      <c r="AO17" s="864" t="s">
        <v>90</v>
      </c>
      <c r="AP17" s="77"/>
      <c r="AQ17" s="19" t="s">
        <v>90</v>
      </c>
      <c r="AR17" s="149">
        <v>147299</v>
      </c>
      <c r="AS17" s="197">
        <f>AR17/AP18*100</f>
        <v>94.75529423873607</v>
      </c>
      <c r="AT17" s="864" t="s">
        <v>90</v>
      </c>
      <c r="AU17" s="77"/>
      <c r="AV17" s="19" t="s">
        <v>90</v>
      </c>
      <c r="AW17" s="149">
        <v>145698</v>
      </c>
      <c r="AX17" s="197">
        <f>AW17/AU18*100</f>
        <v>94.952523086748826</v>
      </c>
    </row>
    <row r="18" spans="1:50" s="4" customFormat="1" ht="12" customHeight="1">
      <c r="A18" s="873"/>
      <c r="B18" s="63">
        <v>113798</v>
      </c>
      <c r="C18" s="64" t="s">
        <v>91</v>
      </c>
      <c r="D18" s="144">
        <v>3363</v>
      </c>
      <c r="E18" s="66">
        <v>3</v>
      </c>
      <c r="F18" s="873"/>
      <c r="G18" s="208">
        <v>121353</v>
      </c>
      <c r="H18" s="64" t="s">
        <v>91</v>
      </c>
      <c r="I18" s="144">
        <v>3465</v>
      </c>
      <c r="J18" s="65">
        <v>2.9</v>
      </c>
      <c r="K18" s="873"/>
      <c r="L18" s="129">
        <v>131647</v>
      </c>
      <c r="M18" s="64" t="s">
        <v>91</v>
      </c>
      <c r="N18" s="144">
        <v>4531</v>
      </c>
      <c r="O18" s="192">
        <f>N18/L18*100</f>
        <v>3.4417799114298084</v>
      </c>
      <c r="P18" s="864"/>
      <c r="Q18" s="129">
        <v>141470</v>
      </c>
      <c r="R18" s="64" t="s">
        <v>91</v>
      </c>
      <c r="S18" s="144">
        <v>5345</v>
      </c>
      <c r="T18" s="192">
        <f>S18/Q18*100</f>
        <v>3.7781861878843572</v>
      </c>
      <c r="U18" s="864"/>
      <c r="V18" s="129">
        <v>182034</v>
      </c>
      <c r="W18" s="64" t="s">
        <v>91</v>
      </c>
      <c r="X18" s="144">
        <v>8076</v>
      </c>
      <c r="Y18" s="195">
        <f>X18/V18*100</f>
        <v>4.4365338343386398</v>
      </c>
      <c r="Z18" s="864"/>
      <c r="AA18" s="129">
        <v>161558</v>
      </c>
      <c r="AB18" s="64" t="s">
        <v>91</v>
      </c>
      <c r="AC18" s="144">
        <v>7081</v>
      </c>
      <c r="AD18" s="195">
        <f>AC18/AA18*100</f>
        <v>4.3829460627143195</v>
      </c>
      <c r="AE18" s="864"/>
      <c r="AF18" s="129">
        <v>164640</v>
      </c>
      <c r="AG18" s="64" t="s">
        <v>91</v>
      </c>
      <c r="AH18" s="144">
        <v>6594</v>
      </c>
      <c r="AI18" s="195">
        <f>AH18/AF18*100</f>
        <v>4.0051020408163263</v>
      </c>
      <c r="AJ18" s="864"/>
      <c r="AK18" s="129">
        <v>159447</v>
      </c>
      <c r="AL18" s="64" t="s">
        <v>91</v>
      </c>
      <c r="AM18" s="144">
        <v>6090</v>
      </c>
      <c r="AN18" s="195">
        <f>AM18/AK18*100</f>
        <v>3.8194509774407797</v>
      </c>
      <c r="AO18" s="864"/>
      <c r="AP18" s="129">
        <v>155452</v>
      </c>
      <c r="AQ18" s="64" t="s">
        <v>91</v>
      </c>
      <c r="AR18" s="144">
        <v>5845</v>
      </c>
      <c r="AS18" s="195">
        <f>AR18/AP18*100</f>
        <v>3.7600030877698578</v>
      </c>
      <c r="AT18" s="864"/>
      <c r="AU18" s="129">
        <v>153443</v>
      </c>
      <c r="AV18" s="64" t="s">
        <v>91</v>
      </c>
      <c r="AW18" s="144">
        <v>5514</v>
      </c>
      <c r="AX18" s="195">
        <f>AW18/AU18*100</f>
        <v>3.5935168108027082</v>
      </c>
    </row>
    <row r="19" spans="1:50" s="4" customFormat="1" ht="12" customHeight="1">
      <c r="A19" s="873"/>
      <c r="B19" s="39"/>
      <c r="C19" s="19" t="s">
        <v>105</v>
      </c>
      <c r="D19" s="145">
        <v>1277</v>
      </c>
      <c r="E19" s="39">
        <v>1.1000000000000001</v>
      </c>
      <c r="F19" s="873"/>
      <c r="G19" s="39"/>
      <c r="H19" s="19" t="s">
        <v>105</v>
      </c>
      <c r="I19" s="143">
        <v>1608</v>
      </c>
      <c r="J19" s="39">
        <v>1.3</v>
      </c>
      <c r="K19" s="873"/>
      <c r="L19" s="130"/>
      <c r="M19" s="19" t="s">
        <v>105</v>
      </c>
      <c r="N19" s="143">
        <v>1843</v>
      </c>
      <c r="O19" s="191">
        <f>N19/L18*100</f>
        <v>1.399955942786391</v>
      </c>
      <c r="P19" s="864"/>
      <c r="Q19" s="130"/>
      <c r="R19" s="19" t="s">
        <v>105</v>
      </c>
      <c r="S19" s="143">
        <v>1988</v>
      </c>
      <c r="T19" s="191">
        <f>S19/Q18*100</f>
        <v>1.4052449282533399</v>
      </c>
      <c r="U19" s="864"/>
      <c r="V19" s="130"/>
      <c r="W19" s="19" t="s">
        <v>105</v>
      </c>
      <c r="X19" s="143">
        <v>2512</v>
      </c>
      <c r="Y19" s="194">
        <f>X19/V18*100</f>
        <v>1.3799619851236582</v>
      </c>
      <c r="Z19" s="864"/>
      <c r="AA19" s="136"/>
      <c r="AB19" s="19" t="s">
        <v>105</v>
      </c>
      <c r="AC19" s="149">
        <v>2363</v>
      </c>
      <c r="AD19" s="197">
        <f>AC19/AA18*100</f>
        <v>1.4626326149122915</v>
      </c>
      <c r="AE19" s="864"/>
      <c r="AF19" s="136"/>
      <c r="AG19" s="19" t="s">
        <v>105</v>
      </c>
      <c r="AH19" s="149">
        <v>2133</v>
      </c>
      <c r="AI19" s="197">
        <f>AH19/AF18*100</f>
        <v>1.2955539358600583</v>
      </c>
      <c r="AJ19" s="864"/>
      <c r="AK19" s="136"/>
      <c r="AL19" s="19" t="s">
        <v>105</v>
      </c>
      <c r="AM19" s="149">
        <v>2181</v>
      </c>
      <c r="AN19" s="197">
        <f>AM19/AK18*100</f>
        <v>1.3678526406893827</v>
      </c>
      <c r="AO19" s="864"/>
      <c r="AP19" s="136"/>
      <c r="AQ19" s="19" t="s">
        <v>105</v>
      </c>
      <c r="AR19" s="149">
        <v>2308</v>
      </c>
      <c r="AS19" s="197">
        <f>AR19/AP18*100</f>
        <v>1.4847026734940689</v>
      </c>
      <c r="AT19" s="864"/>
      <c r="AU19" s="136"/>
      <c r="AV19" s="19" t="s">
        <v>105</v>
      </c>
      <c r="AW19" s="149">
        <v>2231</v>
      </c>
      <c r="AX19" s="197">
        <f>AW19/AU18*100</f>
        <v>1.4539601024484661</v>
      </c>
    </row>
    <row r="20" spans="1:50" s="4" customFormat="1" ht="12" customHeight="1">
      <c r="A20" s="746" t="s">
        <v>91</v>
      </c>
      <c r="B20" s="65"/>
      <c r="C20" s="64" t="s">
        <v>90</v>
      </c>
      <c r="D20" s="144">
        <v>3848</v>
      </c>
      <c r="E20" s="65">
        <v>15.5</v>
      </c>
      <c r="F20" s="865" t="s">
        <v>91</v>
      </c>
      <c r="G20" s="65"/>
      <c r="H20" s="64" t="s">
        <v>90</v>
      </c>
      <c r="I20" s="144">
        <v>4742</v>
      </c>
      <c r="J20" s="65">
        <v>18.8</v>
      </c>
      <c r="K20" s="746" t="s">
        <v>91</v>
      </c>
      <c r="L20" s="131"/>
      <c r="M20" s="64" t="s">
        <v>90</v>
      </c>
      <c r="N20" s="144">
        <v>4096</v>
      </c>
      <c r="O20" s="192">
        <f>N20/L21*100</f>
        <v>16.607200778462534</v>
      </c>
      <c r="P20" s="865" t="s">
        <v>91</v>
      </c>
      <c r="Q20" s="131"/>
      <c r="R20" s="64" t="s">
        <v>90</v>
      </c>
      <c r="S20" s="144">
        <v>3845</v>
      </c>
      <c r="T20" s="192">
        <f>S20/Q21*100</f>
        <v>17.114751179560226</v>
      </c>
      <c r="U20" s="865" t="s">
        <v>91</v>
      </c>
      <c r="V20" s="131"/>
      <c r="W20" s="64" t="s">
        <v>90</v>
      </c>
      <c r="X20" s="144">
        <v>3640</v>
      </c>
      <c r="Y20" s="195">
        <f>X20/V21*100</f>
        <v>16.97286207218129</v>
      </c>
      <c r="Z20" s="865" t="s">
        <v>91</v>
      </c>
      <c r="AA20" s="129"/>
      <c r="AB20" s="64" t="s">
        <v>90</v>
      </c>
      <c r="AC20" s="144">
        <v>3247</v>
      </c>
      <c r="AD20" s="195">
        <f>AC20/AA21*100</f>
        <v>17.854393489497415</v>
      </c>
      <c r="AE20" s="865" t="s">
        <v>91</v>
      </c>
      <c r="AF20" s="129"/>
      <c r="AG20" s="64" t="s">
        <v>90</v>
      </c>
      <c r="AH20" s="144">
        <v>3075</v>
      </c>
      <c r="AI20" s="195">
        <f>AH20/AF21*100</f>
        <v>18.34397184274891</v>
      </c>
      <c r="AJ20" s="865" t="s">
        <v>91</v>
      </c>
      <c r="AK20" s="129"/>
      <c r="AL20" s="64" t="s">
        <v>90</v>
      </c>
      <c r="AM20" s="144">
        <v>3358</v>
      </c>
      <c r="AN20" s="195">
        <f>AM20/AK21*100</f>
        <v>20.175438596491226</v>
      </c>
      <c r="AO20" s="865" t="s">
        <v>91</v>
      </c>
      <c r="AP20" s="129"/>
      <c r="AQ20" s="64" t="s">
        <v>90</v>
      </c>
      <c r="AR20" s="144">
        <v>3271</v>
      </c>
      <c r="AS20" s="195">
        <f>AR20/AP21*100</f>
        <v>19.187001407789769</v>
      </c>
      <c r="AT20" s="865" t="s">
        <v>91</v>
      </c>
      <c r="AU20" s="129"/>
      <c r="AV20" s="64" t="s">
        <v>90</v>
      </c>
      <c r="AW20" s="144">
        <v>3140</v>
      </c>
      <c r="AX20" s="195">
        <f>AW20/AU21*100</f>
        <v>17.585125448028673</v>
      </c>
    </row>
    <row r="21" spans="1:50" s="4" customFormat="1" ht="12" customHeight="1">
      <c r="A21" s="746"/>
      <c r="B21" s="40">
        <v>24754</v>
      </c>
      <c r="C21" s="19" t="s">
        <v>91</v>
      </c>
      <c r="D21" s="145">
        <v>19365</v>
      </c>
      <c r="E21" s="39">
        <v>78.2</v>
      </c>
      <c r="F21" s="865"/>
      <c r="G21" s="209">
        <v>25249</v>
      </c>
      <c r="H21" s="19" t="s">
        <v>91</v>
      </c>
      <c r="I21" s="143">
        <v>18746</v>
      </c>
      <c r="J21" s="39">
        <v>74.2</v>
      </c>
      <c r="K21" s="746"/>
      <c r="L21" s="132">
        <v>24664</v>
      </c>
      <c r="M21" s="19" t="s">
        <v>91</v>
      </c>
      <c r="N21" s="143">
        <v>18730</v>
      </c>
      <c r="O21" s="191">
        <f>N21/L21*100</f>
        <v>75.940642231592605</v>
      </c>
      <c r="P21" s="865"/>
      <c r="Q21" s="132">
        <v>22466</v>
      </c>
      <c r="R21" s="19" t="s">
        <v>91</v>
      </c>
      <c r="S21" s="143">
        <v>16787</v>
      </c>
      <c r="T21" s="191">
        <f>S21/Q21*100</f>
        <v>74.72180183388231</v>
      </c>
      <c r="U21" s="865"/>
      <c r="V21" s="132">
        <v>21446</v>
      </c>
      <c r="W21" s="19" t="s">
        <v>91</v>
      </c>
      <c r="X21" s="143">
        <v>16094</v>
      </c>
      <c r="Y21" s="194">
        <f>X21/V21*100</f>
        <v>75.044297304858716</v>
      </c>
      <c r="Z21" s="865"/>
      <c r="AA21" s="136">
        <v>18186</v>
      </c>
      <c r="AB21" s="19" t="s">
        <v>91</v>
      </c>
      <c r="AC21" s="149">
        <v>13252</v>
      </c>
      <c r="AD21" s="197">
        <f>AC21/AA21*100</f>
        <v>72.869240074782809</v>
      </c>
      <c r="AE21" s="865"/>
      <c r="AF21" s="136">
        <v>16763</v>
      </c>
      <c r="AG21" s="19" t="s">
        <v>91</v>
      </c>
      <c r="AH21" s="149">
        <v>12157</v>
      </c>
      <c r="AI21" s="197">
        <f>AH21/AF21*100</f>
        <v>72.522818111316596</v>
      </c>
      <c r="AJ21" s="865"/>
      <c r="AK21" s="136">
        <v>16644</v>
      </c>
      <c r="AL21" s="19" t="s">
        <v>91</v>
      </c>
      <c r="AM21" s="149">
        <v>11741</v>
      </c>
      <c r="AN21" s="197">
        <f>AM21/AK21*100</f>
        <v>70.54193703436674</v>
      </c>
      <c r="AO21" s="865"/>
      <c r="AP21" s="136">
        <v>17048</v>
      </c>
      <c r="AQ21" s="19" t="s">
        <v>91</v>
      </c>
      <c r="AR21" s="149">
        <v>12173</v>
      </c>
      <c r="AS21" s="197">
        <f>AR21/AP21*100</f>
        <v>71.404270295635854</v>
      </c>
      <c r="AT21" s="865"/>
      <c r="AU21" s="136">
        <v>17856</v>
      </c>
      <c r="AV21" s="19" t="s">
        <v>91</v>
      </c>
      <c r="AW21" s="149">
        <v>13067</v>
      </c>
      <c r="AX21" s="197">
        <f>AW21/AU21*100</f>
        <v>73.179883512544805</v>
      </c>
    </row>
    <row r="22" spans="1:50" s="4" customFormat="1" ht="12" customHeight="1">
      <c r="A22" s="746"/>
      <c r="B22" s="65"/>
      <c r="C22" s="64" t="s">
        <v>105</v>
      </c>
      <c r="D22" s="144">
        <v>1541</v>
      </c>
      <c r="E22" s="65">
        <v>6.2</v>
      </c>
      <c r="F22" s="865"/>
      <c r="G22" s="65"/>
      <c r="H22" s="64" t="s">
        <v>105</v>
      </c>
      <c r="I22" s="144">
        <v>1761</v>
      </c>
      <c r="J22" s="66">
        <v>7</v>
      </c>
      <c r="K22" s="746"/>
      <c r="L22" s="131"/>
      <c r="M22" s="64" t="s">
        <v>105</v>
      </c>
      <c r="N22" s="144">
        <v>1838</v>
      </c>
      <c r="O22" s="192">
        <f>N22/L21*100</f>
        <v>7.4521569899448599</v>
      </c>
      <c r="P22" s="865"/>
      <c r="Q22" s="131"/>
      <c r="R22" s="64" t="s">
        <v>105</v>
      </c>
      <c r="S22" s="144">
        <v>1834</v>
      </c>
      <c r="T22" s="192">
        <f>S22/Q21*100</f>
        <v>8.1634469865574637</v>
      </c>
      <c r="U22" s="865"/>
      <c r="V22" s="131"/>
      <c r="W22" s="64" t="s">
        <v>105</v>
      </c>
      <c r="X22" s="144">
        <v>1712</v>
      </c>
      <c r="Y22" s="195">
        <f>X22/V21*100</f>
        <v>7.9828406229599924</v>
      </c>
      <c r="Z22" s="865"/>
      <c r="AA22" s="129"/>
      <c r="AB22" s="64" t="s">
        <v>105</v>
      </c>
      <c r="AC22" s="144">
        <v>1687</v>
      </c>
      <c r="AD22" s="195">
        <f>AC22/AA21*100</f>
        <v>9.276366435719785</v>
      </c>
      <c r="AE22" s="865"/>
      <c r="AF22" s="129"/>
      <c r="AG22" s="64" t="s">
        <v>105</v>
      </c>
      <c r="AH22" s="144">
        <v>1531</v>
      </c>
      <c r="AI22" s="195">
        <f>AH22/AF21*100</f>
        <v>9.1332100459344989</v>
      </c>
      <c r="AJ22" s="865"/>
      <c r="AK22" s="129"/>
      <c r="AL22" s="64" t="s">
        <v>105</v>
      </c>
      <c r="AM22" s="144">
        <v>1545</v>
      </c>
      <c r="AN22" s="195">
        <f>AM22/AK21*100</f>
        <v>9.2826243691420327</v>
      </c>
      <c r="AO22" s="865"/>
      <c r="AP22" s="129"/>
      <c r="AQ22" s="64" t="s">
        <v>105</v>
      </c>
      <c r="AR22" s="144">
        <v>1604</v>
      </c>
      <c r="AS22" s="195">
        <f>AR22/AP21*100</f>
        <v>9.4087282965743793</v>
      </c>
      <c r="AT22" s="865"/>
      <c r="AU22" s="129"/>
      <c r="AV22" s="64" t="s">
        <v>105</v>
      </c>
      <c r="AW22" s="144">
        <v>1649</v>
      </c>
      <c r="AX22" s="195">
        <f>AW22/AU21*100</f>
        <v>9.2349910394265233</v>
      </c>
    </row>
    <row r="23" spans="1:50" s="4" customFormat="1" ht="12" customHeight="1">
      <c r="A23" s="873" t="s">
        <v>105</v>
      </c>
      <c r="B23" s="39"/>
      <c r="C23" s="19" t="s">
        <v>90</v>
      </c>
      <c r="D23" s="145">
        <v>693</v>
      </c>
      <c r="E23" s="39">
        <v>11.5</v>
      </c>
      <c r="F23" s="873" t="s">
        <v>105</v>
      </c>
      <c r="G23" s="39"/>
      <c r="H23" s="19" t="s">
        <v>90</v>
      </c>
      <c r="I23" s="143">
        <v>964</v>
      </c>
      <c r="J23" s="39">
        <v>14.5</v>
      </c>
      <c r="K23" s="873" t="s">
        <v>105</v>
      </c>
      <c r="L23" s="130"/>
      <c r="M23" s="19" t="s">
        <v>90</v>
      </c>
      <c r="N23" s="143">
        <v>996</v>
      </c>
      <c r="O23" s="191">
        <f>N23/L24*100</f>
        <v>14.542268944371441</v>
      </c>
      <c r="P23" s="864" t="s">
        <v>105</v>
      </c>
      <c r="Q23" s="130"/>
      <c r="R23" s="19" t="s">
        <v>90</v>
      </c>
      <c r="S23" s="143">
        <v>1090</v>
      </c>
      <c r="T23" s="191">
        <f>S23/Q24*100</f>
        <v>15.082330150823301</v>
      </c>
      <c r="U23" s="864" t="s">
        <v>105</v>
      </c>
      <c r="V23" s="130"/>
      <c r="W23" s="19" t="s">
        <v>90</v>
      </c>
      <c r="X23" s="143">
        <v>1115</v>
      </c>
      <c r="Y23" s="194">
        <f>X23/V24*100</f>
        <v>13.595902938666015</v>
      </c>
      <c r="Z23" s="864" t="s">
        <v>105</v>
      </c>
      <c r="AA23" s="136"/>
      <c r="AB23" s="19" t="s">
        <v>90</v>
      </c>
      <c r="AC23" s="149">
        <v>1093</v>
      </c>
      <c r="AD23" s="197">
        <f>AC23/AA24*100</f>
        <v>13.681311803730129</v>
      </c>
      <c r="AE23" s="864" t="s">
        <v>105</v>
      </c>
      <c r="AF23" s="136"/>
      <c r="AG23" s="19" t="s">
        <v>90</v>
      </c>
      <c r="AH23" s="149">
        <v>1092</v>
      </c>
      <c r="AI23" s="197">
        <f>AH23/AF24*100</f>
        <v>14.267049908544552</v>
      </c>
      <c r="AJ23" s="864" t="s">
        <v>105</v>
      </c>
      <c r="AK23" s="136"/>
      <c r="AL23" s="19" t="s">
        <v>90</v>
      </c>
      <c r="AM23" s="149">
        <v>958</v>
      </c>
      <c r="AN23" s="197">
        <f>AM23/AK24*100</f>
        <v>13.04466230936819</v>
      </c>
      <c r="AO23" s="864" t="s">
        <v>105</v>
      </c>
      <c r="AP23" s="136"/>
      <c r="AQ23" s="19" t="s">
        <v>90</v>
      </c>
      <c r="AR23" s="149">
        <v>901</v>
      </c>
      <c r="AS23" s="197">
        <f>AR23/AP24*100</f>
        <v>12.28692213282422</v>
      </c>
      <c r="AT23" s="864" t="s">
        <v>105</v>
      </c>
      <c r="AU23" s="136"/>
      <c r="AV23" s="19" t="s">
        <v>90</v>
      </c>
      <c r="AW23" s="149">
        <v>839</v>
      </c>
      <c r="AX23" s="197">
        <f>AW23/AU24*100</f>
        <v>11.433633142545654</v>
      </c>
    </row>
    <row r="24" spans="1:50" s="4" customFormat="1" ht="12" customHeight="1">
      <c r="A24" s="873"/>
      <c r="B24" s="63">
        <v>6003</v>
      </c>
      <c r="C24" s="64" t="s">
        <v>91</v>
      </c>
      <c r="D24" s="144">
        <v>1307</v>
      </c>
      <c r="E24" s="65">
        <v>21.8</v>
      </c>
      <c r="F24" s="873"/>
      <c r="G24" s="208">
        <v>6654</v>
      </c>
      <c r="H24" s="64" t="s">
        <v>91</v>
      </c>
      <c r="I24" s="144">
        <v>1948</v>
      </c>
      <c r="J24" s="65">
        <v>29.3</v>
      </c>
      <c r="K24" s="873"/>
      <c r="L24" s="129">
        <v>6849</v>
      </c>
      <c r="M24" s="64" t="s">
        <v>91</v>
      </c>
      <c r="N24" s="144">
        <v>1986</v>
      </c>
      <c r="O24" s="192">
        <f>N24/L24*100</f>
        <v>28.996933858957512</v>
      </c>
      <c r="P24" s="864"/>
      <c r="Q24" s="129">
        <v>7227</v>
      </c>
      <c r="R24" s="64" t="s">
        <v>91</v>
      </c>
      <c r="S24" s="144">
        <v>2000</v>
      </c>
      <c r="T24" s="192">
        <f>S24/Q24*100</f>
        <v>27.674000276740003</v>
      </c>
      <c r="U24" s="864"/>
      <c r="V24" s="129">
        <v>8201</v>
      </c>
      <c r="W24" s="64" t="s">
        <v>91</v>
      </c>
      <c r="X24" s="144">
        <v>2203</v>
      </c>
      <c r="Y24" s="195">
        <f>X24/V24*100</f>
        <v>26.862577734422633</v>
      </c>
      <c r="Z24" s="864"/>
      <c r="AA24" s="129">
        <v>7989</v>
      </c>
      <c r="AB24" s="64" t="s">
        <v>91</v>
      </c>
      <c r="AC24" s="144">
        <v>2112</v>
      </c>
      <c r="AD24" s="195">
        <f>AC24/AA24*100</f>
        <v>26.436349981224183</v>
      </c>
      <c r="AE24" s="864"/>
      <c r="AF24" s="129">
        <v>7654</v>
      </c>
      <c r="AG24" s="64" t="s">
        <v>91</v>
      </c>
      <c r="AH24" s="144">
        <v>1781</v>
      </c>
      <c r="AI24" s="195">
        <f>AH24/AF24*100</f>
        <v>23.268879017507185</v>
      </c>
      <c r="AJ24" s="864"/>
      <c r="AK24" s="129">
        <v>7344</v>
      </c>
      <c r="AL24" s="64" t="s">
        <v>91</v>
      </c>
      <c r="AM24" s="144">
        <v>1533</v>
      </c>
      <c r="AN24" s="195">
        <f>AM24/AK24*100</f>
        <v>20.874183006535947</v>
      </c>
      <c r="AO24" s="864"/>
      <c r="AP24" s="129">
        <v>7333</v>
      </c>
      <c r="AQ24" s="64" t="s">
        <v>91</v>
      </c>
      <c r="AR24" s="144">
        <v>1552</v>
      </c>
      <c r="AS24" s="195">
        <f>AR24/AP24*100</f>
        <v>21.164598390835948</v>
      </c>
      <c r="AT24" s="864"/>
      <c r="AU24" s="129">
        <v>7338</v>
      </c>
      <c r="AV24" s="64" t="s">
        <v>91</v>
      </c>
      <c r="AW24" s="144">
        <v>1406</v>
      </c>
      <c r="AX24" s="195">
        <f>AW24/AU24*100</f>
        <v>19.160534205505584</v>
      </c>
    </row>
    <row r="25" spans="1:50" s="4" customFormat="1" ht="12" customHeight="1">
      <c r="A25" s="874"/>
      <c r="B25" s="41"/>
      <c r="C25" s="20" t="s">
        <v>105</v>
      </c>
      <c r="D25" s="147">
        <v>4003</v>
      </c>
      <c r="E25" s="41">
        <v>66.7</v>
      </c>
      <c r="F25" s="874"/>
      <c r="G25" s="41"/>
      <c r="H25" s="20" t="s">
        <v>105</v>
      </c>
      <c r="I25" s="148">
        <v>3742</v>
      </c>
      <c r="J25" s="41">
        <v>56.2</v>
      </c>
      <c r="K25" s="874"/>
      <c r="L25" s="133"/>
      <c r="M25" s="20" t="s">
        <v>105</v>
      </c>
      <c r="N25" s="148">
        <v>3867</v>
      </c>
      <c r="O25" s="193">
        <f>N25/L24*100</f>
        <v>56.460797196671045</v>
      </c>
      <c r="P25" s="866"/>
      <c r="Q25" s="244"/>
      <c r="R25" s="20" t="s">
        <v>105</v>
      </c>
      <c r="S25" s="148">
        <v>4137</v>
      </c>
      <c r="T25" s="193">
        <f>S25/Q24*100</f>
        <v>57.243669572436694</v>
      </c>
      <c r="U25" s="866"/>
      <c r="V25" s="133"/>
      <c r="W25" s="20" t="s">
        <v>105</v>
      </c>
      <c r="X25" s="148">
        <v>4883</v>
      </c>
      <c r="Y25" s="196">
        <f>X25/V24*100</f>
        <v>59.541519326911349</v>
      </c>
      <c r="Z25" s="866"/>
      <c r="AA25" s="84"/>
      <c r="AB25" s="20" t="s">
        <v>105</v>
      </c>
      <c r="AC25" s="150">
        <v>4784</v>
      </c>
      <c r="AD25" s="198">
        <f>AC25/AA24*100</f>
        <v>59.882338215045685</v>
      </c>
      <c r="AE25" s="866"/>
      <c r="AF25" s="84"/>
      <c r="AG25" s="20" t="s">
        <v>105</v>
      </c>
      <c r="AH25" s="150">
        <v>4781</v>
      </c>
      <c r="AI25" s="198">
        <f>AH25/AF24*100</f>
        <v>62.464071073948254</v>
      </c>
      <c r="AJ25" s="866"/>
      <c r="AK25" s="84"/>
      <c r="AL25" s="20" t="s">
        <v>105</v>
      </c>
      <c r="AM25" s="150">
        <v>4853</v>
      </c>
      <c r="AN25" s="198">
        <f>AM25/AK24*100</f>
        <v>66.08115468409585</v>
      </c>
      <c r="AO25" s="866"/>
      <c r="AP25" s="84"/>
      <c r="AQ25" s="20" t="s">
        <v>105</v>
      </c>
      <c r="AR25" s="150">
        <v>4880</v>
      </c>
      <c r="AS25" s="198">
        <f>AR25/AP24*100</f>
        <v>66.548479476339836</v>
      </c>
      <c r="AT25" s="866"/>
      <c r="AU25" s="84"/>
      <c r="AV25" s="20" t="s">
        <v>105</v>
      </c>
      <c r="AW25" s="150">
        <v>5093</v>
      </c>
      <c r="AX25" s="198">
        <f>AW25/AU24*100</f>
        <v>69.405832651948757</v>
      </c>
    </row>
    <row r="26" spans="1:50" ht="12" customHeight="1">
      <c r="A26" s="872" t="s">
        <v>70</v>
      </c>
      <c r="B26" s="872"/>
      <c r="C26" s="872"/>
      <c r="D26" s="872"/>
      <c r="E26" s="872"/>
      <c r="F26" s="872"/>
      <c r="G26" s="872"/>
      <c r="H26" s="872"/>
      <c r="I26" s="872"/>
      <c r="J26" s="872"/>
      <c r="K26" s="872"/>
      <c r="L26" s="872"/>
      <c r="M26" s="872"/>
      <c r="N26" s="872"/>
      <c r="O26" s="872"/>
      <c r="P26" s="872"/>
      <c r="Q26" s="872"/>
      <c r="R26" s="872"/>
      <c r="S26" s="872"/>
      <c r="T26" s="872"/>
      <c r="U26" s="872"/>
      <c r="V26" s="872"/>
      <c r="W26" s="872"/>
      <c r="X26" s="872"/>
      <c r="Y26" s="872"/>
      <c r="Z26" s="872"/>
      <c r="AA26" s="872"/>
      <c r="AB26" s="872"/>
      <c r="AC26" s="872"/>
      <c r="AD26" s="872"/>
      <c r="AE26" s="872"/>
      <c r="AF26" s="872"/>
      <c r="AG26" s="872"/>
      <c r="AH26" s="872"/>
      <c r="AI26" s="872"/>
      <c r="AJ26" s="307"/>
      <c r="AK26" s="307"/>
      <c r="AL26" s="307"/>
      <c r="AM26" s="307"/>
      <c r="AN26" s="307"/>
      <c r="AO26" s="307"/>
      <c r="AP26" s="307"/>
      <c r="AQ26" s="307"/>
      <c r="AR26" s="307"/>
      <c r="AS26" s="307"/>
      <c r="AT26" s="307"/>
      <c r="AU26" s="307"/>
      <c r="AV26" s="307"/>
      <c r="AW26" s="307"/>
      <c r="AX26" s="307"/>
    </row>
    <row r="27" spans="1:50" s="4" customFormat="1" ht="12" customHeight="1">
      <c r="A27" s="873" t="s">
        <v>90</v>
      </c>
      <c r="B27" s="39"/>
      <c r="C27" s="19" t="s">
        <v>90</v>
      </c>
      <c r="D27" s="145">
        <v>93547</v>
      </c>
      <c r="E27" s="39">
        <v>95.9</v>
      </c>
      <c r="F27" s="873" t="s">
        <v>90</v>
      </c>
      <c r="G27" s="39"/>
      <c r="H27" s="19" t="s">
        <v>90</v>
      </c>
      <c r="I27" s="143">
        <v>109341</v>
      </c>
      <c r="J27" s="39">
        <v>95.5</v>
      </c>
      <c r="K27" s="873" t="s">
        <v>90</v>
      </c>
      <c r="L27" s="39"/>
      <c r="M27" s="19" t="s">
        <v>90</v>
      </c>
      <c r="N27" s="145">
        <v>119908</v>
      </c>
      <c r="O27" s="191">
        <f>N27/L28*100</f>
        <v>94.897708836215429</v>
      </c>
      <c r="P27" s="864" t="s">
        <v>90</v>
      </c>
      <c r="Q27" s="130"/>
      <c r="R27" s="19" t="s">
        <v>90</v>
      </c>
      <c r="S27" s="143">
        <v>127715</v>
      </c>
      <c r="T27" s="191">
        <f>S27/Q28*100</f>
        <v>94.096974072955277</v>
      </c>
      <c r="U27" s="864" t="s">
        <v>90</v>
      </c>
      <c r="V27" s="130"/>
      <c r="W27" s="19" t="s">
        <v>90</v>
      </c>
      <c r="X27" s="143">
        <v>143079</v>
      </c>
      <c r="Y27" s="194">
        <f>X27/V28*100</f>
        <v>93.625834314880251</v>
      </c>
      <c r="Z27" s="864" t="s">
        <v>90</v>
      </c>
      <c r="AA27" s="77"/>
      <c r="AB27" s="19" t="s">
        <v>90</v>
      </c>
      <c r="AC27" s="149">
        <v>142980</v>
      </c>
      <c r="AD27" s="197">
        <f>AC27/AA28*100</f>
        <v>93.459532244780561</v>
      </c>
      <c r="AE27" s="864" t="s">
        <v>90</v>
      </c>
      <c r="AF27" s="77"/>
      <c r="AG27" s="19" t="s">
        <v>90</v>
      </c>
      <c r="AH27" s="149">
        <v>148762</v>
      </c>
      <c r="AI27" s="197">
        <f>AH27/AF28*100</f>
        <v>93.930821978355027</v>
      </c>
      <c r="AJ27" s="864" t="s">
        <v>90</v>
      </c>
      <c r="AK27" s="77"/>
      <c r="AL27" s="19" t="s">
        <v>90</v>
      </c>
      <c r="AM27" s="149">
        <v>145243</v>
      </c>
      <c r="AN27" s="197">
        <f>AM27/AK28*100</f>
        <v>93.908731185020429</v>
      </c>
      <c r="AO27" s="864" t="s">
        <v>90</v>
      </c>
      <c r="AP27" s="77"/>
      <c r="AQ27" s="19" t="s">
        <v>90</v>
      </c>
      <c r="AR27" s="149">
        <v>143587</v>
      </c>
      <c r="AS27" s="197">
        <f>AR27/AP28*100</f>
        <v>93.880846834830592</v>
      </c>
      <c r="AT27" s="864" t="s">
        <v>90</v>
      </c>
      <c r="AU27" s="77"/>
      <c r="AV27" s="19" t="s">
        <v>90</v>
      </c>
      <c r="AW27" s="149">
        <v>145346</v>
      </c>
      <c r="AX27" s="197">
        <f>AW27/AU28*100</f>
        <v>94.335801860157204</v>
      </c>
    </row>
    <row r="28" spans="1:50" s="4" customFormat="1" ht="12" customHeight="1">
      <c r="A28" s="873"/>
      <c r="B28" s="63">
        <v>97565</v>
      </c>
      <c r="C28" s="64" t="s">
        <v>91</v>
      </c>
      <c r="D28" s="144">
        <v>2852</v>
      </c>
      <c r="E28" s="65">
        <v>2.9</v>
      </c>
      <c r="F28" s="873"/>
      <c r="G28" s="208">
        <v>114452</v>
      </c>
      <c r="H28" s="64" t="s">
        <v>91</v>
      </c>
      <c r="I28" s="144">
        <v>3512</v>
      </c>
      <c r="J28" s="65">
        <v>3.1</v>
      </c>
      <c r="K28" s="873"/>
      <c r="L28" s="129">
        <v>126355</v>
      </c>
      <c r="M28" s="64" t="s">
        <v>91</v>
      </c>
      <c r="N28" s="146">
        <v>4454</v>
      </c>
      <c r="O28" s="192">
        <f>N28/L28*100</f>
        <v>3.5249891179612995</v>
      </c>
      <c r="P28" s="864"/>
      <c r="Q28" s="129">
        <v>135727</v>
      </c>
      <c r="R28" s="64" t="s">
        <v>91</v>
      </c>
      <c r="S28" s="144">
        <v>5562</v>
      </c>
      <c r="T28" s="192">
        <f>S28/Q28*100</f>
        <v>4.0979318779609066</v>
      </c>
      <c r="U28" s="864"/>
      <c r="V28" s="129">
        <v>152820</v>
      </c>
      <c r="W28" s="64" t="s">
        <v>91</v>
      </c>
      <c r="X28" s="144">
        <v>7114</v>
      </c>
      <c r="Y28" s="195">
        <f>X28/V28*100</f>
        <v>4.6551498494961399</v>
      </c>
      <c r="Z28" s="864"/>
      <c r="AA28" s="129">
        <v>152986</v>
      </c>
      <c r="AB28" s="64" t="s">
        <v>91</v>
      </c>
      <c r="AC28" s="144">
        <v>7182</v>
      </c>
      <c r="AD28" s="195">
        <f>AC28/AA28*100</f>
        <v>4.6945472134705142</v>
      </c>
      <c r="AE28" s="864"/>
      <c r="AF28" s="129">
        <v>158374</v>
      </c>
      <c r="AG28" s="64" t="s">
        <v>91</v>
      </c>
      <c r="AH28" s="144">
        <v>6949</v>
      </c>
      <c r="AI28" s="195">
        <f>AH28/AF28*100</f>
        <v>4.3877151552653846</v>
      </c>
      <c r="AJ28" s="864"/>
      <c r="AK28" s="129">
        <v>154664</v>
      </c>
      <c r="AL28" s="64" t="s">
        <v>91</v>
      </c>
      <c r="AM28" s="144">
        <v>6679</v>
      </c>
      <c r="AN28" s="195">
        <f>AM28/AK28*100</f>
        <v>4.3183934205762169</v>
      </c>
      <c r="AO28" s="864"/>
      <c r="AP28" s="129">
        <v>152946</v>
      </c>
      <c r="AQ28" s="64" t="s">
        <v>91</v>
      </c>
      <c r="AR28" s="144">
        <v>6541</v>
      </c>
      <c r="AS28" s="195">
        <f>AR28/AP28*100</f>
        <v>4.2766728126266784</v>
      </c>
      <c r="AT28" s="864"/>
      <c r="AU28" s="129">
        <v>154073</v>
      </c>
      <c r="AV28" s="64" t="s">
        <v>91</v>
      </c>
      <c r="AW28" s="144">
        <v>6062</v>
      </c>
      <c r="AX28" s="195">
        <f>AW28/AU28*100</f>
        <v>3.9344985818410754</v>
      </c>
    </row>
    <row r="29" spans="1:50" s="4" customFormat="1" ht="12" customHeight="1">
      <c r="A29" s="873"/>
      <c r="B29" s="39"/>
      <c r="C29" s="19" t="s">
        <v>105</v>
      </c>
      <c r="D29" s="145">
        <v>1166</v>
      </c>
      <c r="E29" s="39">
        <v>1.2</v>
      </c>
      <c r="F29" s="873"/>
      <c r="G29" s="39"/>
      <c r="H29" s="19" t="s">
        <v>105</v>
      </c>
      <c r="I29" s="143">
        <v>1599</v>
      </c>
      <c r="J29" s="39">
        <v>1.4</v>
      </c>
      <c r="K29" s="873"/>
      <c r="L29" s="130"/>
      <c r="M29" s="19" t="s">
        <v>105</v>
      </c>
      <c r="N29" s="145">
        <v>1993</v>
      </c>
      <c r="O29" s="191">
        <f>N29/L28*100</f>
        <v>1.5773020458232756</v>
      </c>
      <c r="P29" s="864"/>
      <c r="Q29" s="130"/>
      <c r="R29" s="19" t="s">
        <v>105</v>
      </c>
      <c r="S29" s="143">
        <v>2450</v>
      </c>
      <c r="T29" s="191">
        <f>S29/Q28*100</f>
        <v>1.8050940490838225</v>
      </c>
      <c r="U29" s="864"/>
      <c r="V29" s="130"/>
      <c r="W29" s="19" t="s">
        <v>105</v>
      </c>
      <c r="X29" s="143">
        <v>2627</v>
      </c>
      <c r="Y29" s="194">
        <f>X29/V28*100</f>
        <v>1.7190158356236094</v>
      </c>
      <c r="Z29" s="864"/>
      <c r="AA29" s="136"/>
      <c r="AB29" s="19" t="s">
        <v>105</v>
      </c>
      <c r="AC29" s="149">
        <v>2824</v>
      </c>
      <c r="AD29" s="197">
        <f>AC29/AA28*100</f>
        <v>1.8459205417489182</v>
      </c>
      <c r="AE29" s="864"/>
      <c r="AF29" s="136"/>
      <c r="AG29" s="19" t="s">
        <v>105</v>
      </c>
      <c r="AH29" s="149">
        <v>2663</v>
      </c>
      <c r="AI29" s="197">
        <f>AH29/AF28*100</f>
        <v>1.6814628663795825</v>
      </c>
      <c r="AJ29" s="864"/>
      <c r="AK29" s="136"/>
      <c r="AL29" s="19" t="s">
        <v>105</v>
      </c>
      <c r="AM29" s="149">
        <v>2742</v>
      </c>
      <c r="AN29" s="197">
        <f>AM29/AK28*100</f>
        <v>1.7728753944033517</v>
      </c>
      <c r="AO29" s="864"/>
      <c r="AP29" s="136"/>
      <c r="AQ29" s="19" t="s">
        <v>105</v>
      </c>
      <c r="AR29" s="149">
        <v>2818</v>
      </c>
      <c r="AS29" s="197">
        <f>AR29/AP28*100</f>
        <v>1.8424803525427276</v>
      </c>
      <c r="AT29" s="864"/>
      <c r="AU29" s="136"/>
      <c r="AV29" s="19" t="s">
        <v>105</v>
      </c>
      <c r="AW29" s="149">
        <v>2665</v>
      </c>
      <c r="AX29" s="197">
        <f>AW29/AU28*100</f>
        <v>1.7296995580017267</v>
      </c>
    </row>
    <row r="30" spans="1:50" s="4" customFormat="1" ht="12" customHeight="1">
      <c r="A30" s="746" t="s">
        <v>91</v>
      </c>
      <c r="B30" s="65"/>
      <c r="C30" s="64" t="s">
        <v>90</v>
      </c>
      <c r="D30" s="144">
        <v>5570</v>
      </c>
      <c r="E30" s="66">
        <v>22</v>
      </c>
      <c r="F30" s="865" t="s">
        <v>91</v>
      </c>
      <c r="G30" s="65"/>
      <c r="H30" s="64" t="s">
        <v>90</v>
      </c>
      <c r="I30" s="144">
        <v>5883</v>
      </c>
      <c r="J30" s="65">
        <v>22.4</v>
      </c>
      <c r="K30" s="746" t="s">
        <v>91</v>
      </c>
      <c r="L30" s="131"/>
      <c r="M30" s="64" t="s">
        <v>90</v>
      </c>
      <c r="N30" s="146">
        <v>5376</v>
      </c>
      <c r="O30" s="192">
        <f>N30/L31*100</f>
        <v>21.232227488151658</v>
      </c>
      <c r="P30" s="865" t="s">
        <v>91</v>
      </c>
      <c r="Q30" s="131"/>
      <c r="R30" s="64" t="s">
        <v>90</v>
      </c>
      <c r="S30" s="144">
        <v>4350</v>
      </c>
      <c r="T30" s="192">
        <f>S30/Q31*100</f>
        <v>20.719218861633724</v>
      </c>
      <c r="U30" s="865" t="s">
        <v>91</v>
      </c>
      <c r="V30" s="131"/>
      <c r="W30" s="64" t="s">
        <v>90</v>
      </c>
      <c r="X30" s="144">
        <v>3845</v>
      </c>
      <c r="Y30" s="195">
        <f>X30/V31*100</f>
        <v>21.26424068134056</v>
      </c>
      <c r="Z30" s="865" t="s">
        <v>91</v>
      </c>
      <c r="AA30" s="129"/>
      <c r="AB30" s="64" t="s">
        <v>90</v>
      </c>
      <c r="AC30" s="144">
        <v>3837</v>
      </c>
      <c r="AD30" s="195">
        <f>AC30/AA31*100</f>
        <v>21.844577284372331</v>
      </c>
      <c r="AE30" s="865" t="s">
        <v>91</v>
      </c>
      <c r="AF30" s="129"/>
      <c r="AG30" s="64" t="s">
        <v>90</v>
      </c>
      <c r="AH30" s="144">
        <v>3730</v>
      </c>
      <c r="AI30" s="195">
        <f>AH30/AF31*100</f>
        <v>22.043614443590805</v>
      </c>
      <c r="AJ30" s="865" t="s">
        <v>91</v>
      </c>
      <c r="AK30" s="129"/>
      <c r="AL30" s="64" t="s">
        <v>90</v>
      </c>
      <c r="AM30" s="144">
        <v>3998</v>
      </c>
      <c r="AN30" s="195">
        <f>AM30/AK31*100</f>
        <v>23.658204627492751</v>
      </c>
      <c r="AO30" s="865" t="s">
        <v>91</v>
      </c>
      <c r="AP30" s="129"/>
      <c r="AQ30" s="64" t="s">
        <v>90</v>
      </c>
      <c r="AR30" s="144">
        <v>3836</v>
      </c>
      <c r="AS30" s="195">
        <f>AR30/AP31*100</f>
        <v>21.982808022922637</v>
      </c>
      <c r="AT30" s="865" t="s">
        <v>91</v>
      </c>
      <c r="AU30" s="129"/>
      <c r="AV30" s="64" t="s">
        <v>90</v>
      </c>
      <c r="AW30" s="144">
        <v>4107</v>
      </c>
      <c r="AX30" s="195">
        <f>AW30/AU31*100</f>
        <v>21.727859485768704</v>
      </c>
    </row>
    <row r="31" spans="1:50" s="4" customFormat="1" ht="12" customHeight="1">
      <c r="A31" s="746"/>
      <c r="B31" s="40">
        <v>25269</v>
      </c>
      <c r="C31" s="19" t="s">
        <v>91</v>
      </c>
      <c r="D31" s="145">
        <v>17924</v>
      </c>
      <c r="E31" s="39">
        <v>70.900000000000006</v>
      </c>
      <c r="F31" s="865"/>
      <c r="G31" s="209">
        <v>26269</v>
      </c>
      <c r="H31" s="19" t="s">
        <v>91</v>
      </c>
      <c r="I31" s="143">
        <v>18437</v>
      </c>
      <c r="J31" s="39">
        <v>70.2</v>
      </c>
      <c r="K31" s="746"/>
      <c r="L31" s="132">
        <v>25320</v>
      </c>
      <c r="M31" s="19" t="s">
        <v>91</v>
      </c>
      <c r="N31" s="145">
        <v>17856</v>
      </c>
      <c r="O31" s="191">
        <f>N31/L31*100</f>
        <v>70.521327014218002</v>
      </c>
      <c r="P31" s="865"/>
      <c r="Q31" s="132">
        <v>20995</v>
      </c>
      <c r="R31" s="19" t="s">
        <v>91</v>
      </c>
      <c r="S31" s="143">
        <v>14629</v>
      </c>
      <c r="T31" s="191">
        <f>S31/Q31*100</f>
        <v>69.678494879733265</v>
      </c>
      <c r="U31" s="865"/>
      <c r="V31" s="132">
        <v>18082</v>
      </c>
      <c r="W31" s="19" t="s">
        <v>91</v>
      </c>
      <c r="X31" s="143">
        <v>12525</v>
      </c>
      <c r="Y31" s="194">
        <f>X31/V31*100</f>
        <v>69.267780112819381</v>
      </c>
      <c r="Z31" s="865"/>
      <c r="AA31" s="136">
        <v>17565</v>
      </c>
      <c r="AB31" s="19" t="s">
        <v>91</v>
      </c>
      <c r="AC31" s="149">
        <v>11905</v>
      </c>
      <c r="AD31" s="197">
        <f>AC31/AA31*100</f>
        <v>67.776828921150013</v>
      </c>
      <c r="AE31" s="865"/>
      <c r="AF31" s="136">
        <v>16921</v>
      </c>
      <c r="AG31" s="19" t="s">
        <v>91</v>
      </c>
      <c r="AH31" s="149">
        <v>11403</v>
      </c>
      <c r="AI31" s="197">
        <f>AH31/AF31*100</f>
        <v>67.389634182376923</v>
      </c>
      <c r="AJ31" s="865"/>
      <c r="AK31" s="136">
        <v>16899</v>
      </c>
      <c r="AL31" s="19" t="s">
        <v>91</v>
      </c>
      <c r="AM31" s="149">
        <v>11176</v>
      </c>
      <c r="AN31" s="197">
        <f>AM31/AK31*100</f>
        <v>66.134090774602043</v>
      </c>
      <c r="AO31" s="865"/>
      <c r="AP31" s="136">
        <v>17450</v>
      </c>
      <c r="AQ31" s="19" t="s">
        <v>91</v>
      </c>
      <c r="AR31" s="149">
        <v>11810</v>
      </c>
      <c r="AS31" s="197">
        <f>AR31/AP31*100</f>
        <v>67.679083094555864</v>
      </c>
      <c r="AT31" s="865"/>
      <c r="AU31" s="136">
        <v>18902</v>
      </c>
      <c r="AV31" s="19" t="s">
        <v>91</v>
      </c>
      <c r="AW31" s="149">
        <v>12934</v>
      </c>
      <c r="AX31" s="197">
        <f>AW31/AU31*100</f>
        <v>68.426621521532113</v>
      </c>
    </row>
    <row r="32" spans="1:50" s="4" customFormat="1" ht="12" customHeight="1">
      <c r="A32" s="746"/>
      <c r="B32" s="65"/>
      <c r="C32" s="64" t="s">
        <v>105</v>
      </c>
      <c r="D32" s="144">
        <v>1775</v>
      </c>
      <c r="E32" s="66">
        <v>7</v>
      </c>
      <c r="F32" s="865"/>
      <c r="G32" s="65"/>
      <c r="H32" s="64" t="s">
        <v>105</v>
      </c>
      <c r="I32" s="144">
        <v>1949</v>
      </c>
      <c r="J32" s="65">
        <v>7.4</v>
      </c>
      <c r="K32" s="746"/>
      <c r="L32" s="131"/>
      <c r="M32" s="64" t="s">
        <v>105</v>
      </c>
      <c r="N32" s="146">
        <v>2088</v>
      </c>
      <c r="O32" s="192">
        <f>N32/L31*100</f>
        <v>8.246445497630333</v>
      </c>
      <c r="P32" s="865"/>
      <c r="Q32" s="131"/>
      <c r="R32" s="64" t="s">
        <v>105</v>
      </c>
      <c r="S32" s="144">
        <v>2016</v>
      </c>
      <c r="T32" s="192">
        <f>S32/Q31*100</f>
        <v>9.6022862586330078</v>
      </c>
      <c r="U32" s="865"/>
      <c r="V32" s="131"/>
      <c r="W32" s="64" t="s">
        <v>105</v>
      </c>
      <c r="X32" s="144">
        <v>1712</v>
      </c>
      <c r="Y32" s="195">
        <f>X32/V31*100</f>
        <v>9.4679792058400611</v>
      </c>
      <c r="Z32" s="865"/>
      <c r="AA32" s="129"/>
      <c r="AB32" s="64" t="s">
        <v>105</v>
      </c>
      <c r="AC32" s="144">
        <v>1823</v>
      </c>
      <c r="AD32" s="195">
        <f>AC32/AA31*100</f>
        <v>10.378593794477654</v>
      </c>
      <c r="AE32" s="865"/>
      <c r="AF32" s="129"/>
      <c r="AG32" s="64" t="s">
        <v>105</v>
      </c>
      <c r="AH32" s="144">
        <v>1788</v>
      </c>
      <c r="AI32" s="195">
        <f>AH32/AF31*100</f>
        <v>10.566751374032268</v>
      </c>
      <c r="AJ32" s="865"/>
      <c r="AK32" s="129"/>
      <c r="AL32" s="64" t="s">
        <v>105</v>
      </c>
      <c r="AM32" s="144">
        <v>1725</v>
      </c>
      <c r="AN32" s="195">
        <f>AM32/AK31*100</f>
        <v>10.207704597905201</v>
      </c>
      <c r="AO32" s="865"/>
      <c r="AP32" s="129"/>
      <c r="AQ32" s="64" t="s">
        <v>105</v>
      </c>
      <c r="AR32" s="144">
        <v>1804</v>
      </c>
      <c r="AS32" s="195">
        <f>AR32/AP31*100</f>
        <v>10.338108882521491</v>
      </c>
      <c r="AT32" s="865"/>
      <c r="AU32" s="129"/>
      <c r="AV32" s="64" t="s">
        <v>105</v>
      </c>
      <c r="AW32" s="144">
        <v>1861</v>
      </c>
      <c r="AX32" s="195">
        <f>AW32/AU31*100</f>
        <v>9.8455189926991853</v>
      </c>
    </row>
    <row r="33" spans="1:50" s="4" customFormat="1" ht="12" customHeight="1">
      <c r="A33" s="873" t="s">
        <v>105</v>
      </c>
      <c r="B33" s="39"/>
      <c r="C33" s="19" t="s">
        <v>90</v>
      </c>
      <c r="D33" s="145">
        <v>744</v>
      </c>
      <c r="E33" s="39">
        <v>13.5</v>
      </c>
      <c r="F33" s="873" t="s">
        <v>105</v>
      </c>
      <c r="G33" s="39"/>
      <c r="H33" s="19" t="s">
        <v>90</v>
      </c>
      <c r="I33" s="143">
        <v>1257</v>
      </c>
      <c r="J33" s="39">
        <v>19.100000000000001</v>
      </c>
      <c r="K33" s="873" t="s">
        <v>105</v>
      </c>
      <c r="L33" s="130"/>
      <c r="M33" s="19" t="s">
        <v>90</v>
      </c>
      <c r="N33" s="145">
        <v>1327</v>
      </c>
      <c r="O33" s="191">
        <f>N33/L34*100</f>
        <v>18.684877499295975</v>
      </c>
      <c r="P33" s="864" t="s">
        <v>105</v>
      </c>
      <c r="Q33" s="130"/>
      <c r="R33" s="19" t="s">
        <v>90</v>
      </c>
      <c r="S33" s="143">
        <v>1320</v>
      </c>
      <c r="T33" s="191">
        <f>S33/Q34*100</f>
        <v>17.932346148621111</v>
      </c>
      <c r="U33" s="864" t="s">
        <v>105</v>
      </c>
      <c r="V33" s="130"/>
      <c r="W33" s="19" t="s">
        <v>90</v>
      </c>
      <c r="X33" s="143">
        <v>1223</v>
      </c>
      <c r="Y33" s="194">
        <f>X33/V34*100</f>
        <v>16.41831118270909</v>
      </c>
      <c r="Z33" s="864" t="s">
        <v>105</v>
      </c>
      <c r="AA33" s="136"/>
      <c r="AB33" s="19" t="s">
        <v>90</v>
      </c>
      <c r="AC33" s="149">
        <v>1249</v>
      </c>
      <c r="AD33" s="197">
        <f>AC33/AA34*100</f>
        <v>15.567742739623583</v>
      </c>
      <c r="AE33" s="864" t="s">
        <v>105</v>
      </c>
      <c r="AF33" s="136"/>
      <c r="AG33" s="19" t="s">
        <v>90</v>
      </c>
      <c r="AH33" s="149">
        <v>1283</v>
      </c>
      <c r="AI33" s="197">
        <f>AH33/AF34*100</f>
        <v>16.877137595369639</v>
      </c>
      <c r="AJ33" s="864" t="s">
        <v>105</v>
      </c>
      <c r="AK33" s="136"/>
      <c r="AL33" s="19" t="s">
        <v>90</v>
      </c>
      <c r="AM33" s="149">
        <v>1175</v>
      </c>
      <c r="AN33" s="197">
        <f>AM33/AK34*100</f>
        <v>15.409836065573771</v>
      </c>
      <c r="AO33" s="864" t="s">
        <v>105</v>
      </c>
      <c r="AP33" s="136"/>
      <c r="AQ33" s="19" t="s">
        <v>90</v>
      </c>
      <c r="AR33" s="149">
        <v>1069</v>
      </c>
      <c r="AS33" s="197">
        <f>AR33/AP34*100</f>
        <v>14.071343951559825</v>
      </c>
      <c r="AT33" s="864" t="s">
        <v>105</v>
      </c>
      <c r="AU33" s="136"/>
      <c r="AV33" s="19" t="s">
        <v>90</v>
      </c>
      <c r="AW33" s="149">
        <v>1045</v>
      </c>
      <c r="AX33" s="197">
        <f>AW33/AU34*100</f>
        <v>13.636956805428682</v>
      </c>
    </row>
    <row r="34" spans="1:50" s="4" customFormat="1" ht="12" customHeight="1">
      <c r="A34" s="873"/>
      <c r="B34" s="63">
        <v>5522</v>
      </c>
      <c r="C34" s="64" t="s">
        <v>91</v>
      </c>
      <c r="D34" s="144">
        <v>1543</v>
      </c>
      <c r="E34" s="65">
        <v>27.9</v>
      </c>
      <c r="F34" s="873"/>
      <c r="G34" s="208">
        <v>6573</v>
      </c>
      <c r="H34" s="64" t="s">
        <v>91</v>
      </c>
      <c r="I34" s="144">
        <v>2116</v>
      </c>
      <c r="J34" s="65">
        <v>32.200000000000003</v>
      </c>
      <c r="K34" s="873"/>
      <c r="L34" s="129">
        <v>7102</v>
      </c>
      <c r="M34" s="64" t="s">
        <v>91</v>
      </c>
      <c r="N34" s="146">
        <v>2378</v>
      </c>
      <c r="O34" s="192">
        <f>N34/L34*100</f>
        <v>33.483525767389466</v>
      </c>
      <c r="P34" s="864"/>
      <c r="Q34" s="129">
        <v>7361</v>
      </c>
      <c r="R34" s="64" t="s">
        <v>91</v>
      </c>
      <c r="S34" s="144">
        <v>2329</v>
      </c>
      <c r="T34" s="192">
        <f>S34/Q34*100</f>
        <v>31.639722863741337</v>
      </c>
      <c r="U34" s="864"/>
      <c r="V34" s="129">
        <v>7449</v>
      </c>
      <c r="W34" s="64" t="s">
        <v>91</v>
      </c>
      <c r="X34" s="144">
        <v>2252</v>
      </c>
      <c r="Y34" s="195">
        <f>X34/V34*100</f>
        <v>30.23224593905222</v>
      </c>
      <c r="Z34" s="864"/>
      <c r="AA34" s="129">
        <v>8023</v>
      </c>
      <c r="AB34" s="64" t="s">
        <v>91</v>
      </c>
      <c r="AC34" s="144">
        <v>2458</v>
      </c>
      <c r="AD34" s="195">
        <f>AC34/AA34*100</f>
        <v>30.636918858282435</v>
      </c>
      <c r="AE34" s="864"/>
      <c r="AF34" s="129">
        <v>7602</v>
      </c>
      <c r="AG34" s="64" t="s">
        <v>91</v>
      </c>
      <c r="AH34" s="144">
        <v>2065</v>
      </c>
      <c r="AI34" s="195">
        <f>AH34/AF34*100</f>
        <v>27.163904235727436</v>
      </c>
      <c r="AJ34" s="864"/>
      <c r="AK34" s="129">
        <v>7625</v>
      </c>
      <c r="AL34" s="64" t="s">
        <v>91</v>
      </c>
      <c r="AM34" s="144">
        <v>1916</v>
      </c>
      <c r="AN34" s="195">
        <f>AM34/AK34*100</f>
        <v>25.127868852459017</v>
      </c>
      <c r="AO34" s="864"/>
      <c r="AP34" s="129">
        <v>7597</v>
      </c>
      <c r="AQ34" s="64" t="s">
        <v>91</v>
      </c>
      <c r="AR34" s="144">
        <v>1856</v>
      </c>
      <c r="AS34" s="195">
        <f>AR34/AP34*100</f>
        <v>24.430696327497696</v>
      </c>
      <c r="AT34" s="864"/>
      <c r="AU34" s="129">
        <v>7663</v>
      </c>
      <c r="AV34" s="64" t="s">
        <v>91</v>
      </c>
      <c r="AW34" s="144">
        <v>1647</v>
      </c>
      <c r="AX34" s="195">
        <f>AW34/AU34*100</f>
        <v>21.492887902910088</v>
      </c>
    </row>
    <row r="35" spans="1:50" s="4" customFormat="1" ht="12" customHeight="1">
      <c r="A35" s="874"/>
      <c r="B35" s="41"/>
      <c r="C35" s="20" t="s">
        <v>105</v>
      </c>
      <c r="D35" s="145">
        <v>3235</v>
      </c>
      <c r="E35" s="41">
        <v>58.6</v>
      </c>
      <c r="F35" s="874"/>
      <c r="G35" s="41"/>
      <c r="H35" s="20" t="s">
        <v>105</v>
      </c>
      <c r="I35" s="148">
        <v>3200</v>
      </c>
      <c r="J35" s="41">
        <v>48.7</v>
      </c>
      <c r="K35" s="874"/>
      <c r="L35" s="133"/>
      <c r="M35" s="20" t="s">
        <v>105</v>
      </c>
      <c r="N35" s="147">
        <v>3397</v>
      </c>
      <c r="O35" s="193">
        <f>N35/L34*100</f>
        <v>47.831596733314555</v>
      </c>
      <c r="P35" s="866"/>
      <c r="Q35" s="133"/>
      <c r="R35" s="20" t="s">
        <v>105</v>
      </c>
      <c r="S35" s="148">
        <v>3712</v>
      </c>
      <c r="T35" s="193">
        <f>S35/Q34*100</f>
        <v>50.427930987637545</v>
      </c>
      <c r="U35" s="866"/>
      <c r="V35" s="133"/>
      <c r="W35" s="20" t="s">
        <v>105</v>
      </c>
      <c r="X35" s="148">
        <v>3974</v>
      </c>
      <c r="Y35" s="196">
        <f>X35/V34*100</f>
        <v>53.349442878238683</v>
      </c>
      <c r="Z35" s="866"/>
      <c r="AA35" s="84"/>
      <c r="AB35" s="20" t="s">
        <v>105</v>
      </c>
      <c r="AC35" s="150">
        <v>4316</v>
      </c>
      <c r="AD35" s="198">
        <f>AC35/AA34*100</f>
        <v>53.795338402093982</v>
      </c>
      <c r="AE35" s="866"/>
      <c r="AF35" s="84"/>
      <c r="AG35" s="20" t="s">
        <v>105</v>
      </c>
      <c r="AH35" s="150">
        <v>4254</v>
      </c>
      <c r="AI35" s="198">
        <f>AH35/AF34*100</f>
        <v>55.958958168902917</v>
      </c>
      <c r="AJ35" s="866"/>
      <c r="AK35" s="84"/>
      <c r="AL35" s="20" t="s">
        <v>105</v>
      </c>
      <c r="AM35" s="150">
        <v>4534</v>
      </c>
      <c r="AN35" s="198">
        <f>AM35/AK34*100</f>
        <v>59.462295081967213</v>
      </c>
      <c r="AO35" s="866"/>
      <c r="AP35" s="84"/>
      <c r="AQ35" s="20" t="s">
        <v>105</v>
      </c>
      <c r="AR35" s="150">
        <v>4672</v>
      </c>
      <c r="AS35" s="198">
        <f>AR35/AP34*100</f>
        <v>61.497959720942475</v>
      </c>
      <c r="AT35" s="866"/>
      <c r="AU35" s="84"/>
      <c r="AV35" s="20" t="s">
        <v>105</v>
      </c>
      <c r="AW35" s="150">
        <v>4971</v>
      </c>
      <c r="AX35" s="198">
        <f>AW35/AU34*100</f>
        <v>64.87015529166122</v>
      </c>
    </row>
    <row r="36" spans="1:50" ht="10.5" customHeight="1">
      <c r="A36" s="731" t="s">
        <v>201</v>
      </c>
      <c r="B36" s="731"/>
      <c r="C36" s="731"/>
      <c r="D36" s="731"/>
      <c r="E36" s="731"/>
      <c r="F36" s="731"/>
      <c r="G36" s="731"/>
      <c r="H36" s="731"/>
      <c r="I36" s="731"/>
      <c r="J36" s="731"/>
      <c r="K36" s="731"/>
      <c r="L36" s="731"/>
      <c r="M36" s="731"/>
      <c r="N36" s="731"/>
      <c r="O36" s="731"/>
      <c r="P36" s="731"/>
      <c r="Q36" s="731"/>
      <c r="R36" s="731"/>
      <c r="S36" s="731"/>
      <c r="T36" s="731"/>
      <c r="U36" s="731"/>
      <c r="V36" s="107"/>
      <c r="W36" s="107"/>
      <c r="X36" s="107"/>
      <c r="Y36" s="107"/>
      <c r="Z36" s="107"/>
      <c r="AE36" s="107"/>
      <c r="AJ36" s="107"/>
      <c r="AO36" s="107"/>
    </row>
    <row r="37" spans="1:50" ht="25.5" customHeight="1">
      <c r="A37" s="758"/>
      <c r="B37" s="758"/>
      <c r="C37" s="758"/>
      <c r="D37" s="758"/>
      <c r="E37" s="758"/>
      <c r="F37" s="758"/>
      <c r="G37" s="758"/>
      <c r="H37" s="758"/>
      <c r="I37" s="758"/>
      <c r="J37" s="758"/>
      <c r="K37" s="758"/>
      <c r="L37" s="758"/>
      <c r="M37" s="758"/>
      <c r="N37" s="758"/>
      <c r="O37" s="758"/>
      <c r="P37" s="758"/>
      <c r="Q37" s="758"/>
      <c r="R37" s="758"/>
      <c r="S37" s="758"/>
      <c r="T37" s="758"/>
      <c r="U37" s="758"/>
      <c r="V37" s="93"/>
      <c r="W37" s="93"/>
      <c r="X37" s="93"/>
      <c r="Y37" s="93"/>
      <c r="Z37" s="93"/>
      <c r="AE37" s="93"/>
      <c r="AJ37" s="93"/>
    </row>
    <row r="40" spans="1:50">
      <c r="C40" s="21"/>
    </row>
  </sheetData>
  <mergeCells count="146">
    <mergeCell ref="A3:E3"/>
    <mergeCell ref="F3:J3"/>
    <mergeCell ref="J4:J5"/>
    <mergeCell ref="T4:T5"/>
    <mergeCell ref="P4:Q5"/>
    <mergeCell ref="N4:N5"/>
    <mergeCell ref="K3:O3"/>
    <mergeCell ref="K4:L5"/>
    <mergeCell ref="H4:H5"/>
    <mergeCell ref="A4:B5"/>
    <mergeCell ref="I4:I5"/>
    <mergeCell ref="O4:O5"/>
    <mergeCell ref="S4:S5"/>
    <mergeCell ref="P17:P19"/>
    <mergeCell ref="R4:R5"/>
    <mergeCell ref="AD4:AD5"/>
    <mergeCell ref="U3:Y3"/>
    <mergeCell ref="F13:F15"/>
    <mergeCell ref="K7:K9"/>
    <mergeCell ref="P7:P9"/>
    <mergeCell ref="K13:K15"/>
    <mergeCell ref="P3:T3"/>
    <mergeCell ref="F7:F9"/>
    <mergeCell ref="F10:F12"/>
    <mergeCell ref="F4:G5"/>
    <mergeCell ref="P10:P12"/>
    <mergeCell ref="U7:U9"/>
    <mergeCell ref="P13:P15"/>
    <mergeCell ref="Z10:Z12"/>
    <mergeCell ref="Z13:Z15"/>
    <mergeCell ref="U10:U12"/>
    <mergeCell ref="U13:U15"/>
    <mergeCell ref="Z33:Z35"/>
    <mergeCell ref="U20:U22"/>
    <mergeCell ref="U23:U25"/>
    <mergeCell ref="U33:U35"/>
    <mergeCell ref="Z17:Z19"/>
    <mergeCell ref="U27:U29"/>
    <mergeCell ref="U30:U32"/>
    <mergeCell ref="Z27:Z29"/>
    <mergeCell ref="Z30:Z32"/>
    <mergeCell ref="Z20:Z22"/>
    <mergeCell ref="Z23:Z25"/>
    <mergeCell ref="A36:U37"/>
    <mergeCell ref="K27:K29"/>
    <mergeCell ref="A33:A35"/>
    <mergeCell ref="F27:F29"/>
    <mergeCell ref="F23:F25"/>
    <mergeCell ref="P30:P32"/>
    <mergeCell ref="P33:P35"/>
    <mergeCell ref="F33:F35"/>
    <mergeCell ref="F30:F32"/>
    <mergeCell ref="K23:K25"/>
    <mergeCell ref="P27:P29"/>
    <mergeCell ref="P23:P25"/>
    <mergeCell ref="A2:AI2"/>
    <mergeCell ref="F17:F19"/>
    <mergeCell ref="AE3:AI3"/>
    <mergeCell ref="AE4:AF5"/>
    <mergeCell ref="AG4:AG5"/>
    <mergeCell ref="AH4:AH5"/>
    <mergeCell ref="AI4:AI5"/>
    <mergeCell ref="AE7:AE9"/>
    <mergeCell ref="U4:V5"/>
    <mergeCell ref="W4:W5"/>
    <mergeCell ref="X4:X5"/>
    <mergeCell ref="Z3:AD3"/>
    <mergeCell ref="AB4:AB5"/>
    <mergeCell ref="AC4:AC5"/>
    <mergeCell ref="Y4:Y5"/>
    <mergeCell ref="Z4:AA5"/>
    <mergeCell ref="Z7:Z9"/>
    <mergeCell ref="A10:A12"/>
    <mergeCell ref="A17:A19"/>
    <mergeCell ref="K17:K19"/>
    <mergeCell ref="E4:E5"/>
    <mergeCell ref="C4:C5"/>
    <mergeCell ref="D4:D5"/>
    <mergeCell ref="M4:M5"/>
    <mergeCell ref="AE30:AE32"/>
    <mergeCell ref="AE33:AE35"/>
    <mergeCell ref="A6:AI6"/>
    <mergeCell ref="A16:AI16"/>
    <mergeCell ref="A26:AI26"/>
    <mergeCell ref="AE10:AE12"/>
    <mergeCell ref="AE13:AE15"/>
    <mergeCell ref="AE17:AE19"/>
    <mergeCell ref="AE20:AE22"/>
    <mergeCell ref="AE23:AE25"/>
    <mergeCell ref="AE27:AE29"/>
    <mergeCell ref="P20:P22"/>
    <mergeCell ref="K33:K35"/>
    <mergeCell ref="A20:A22"/>
    <mergeCell ref="F20:F22"/>
    <mergeCell ref="K30:K32"/>
    <mergeCell ref="A27:A29"/>
    <mergeCell ref="A30:A32"/>
    <mergeCell ref="K20:K22"/>
    <mergeCell ref="A23:A25"/>
    <mergeCell ref="U17:U19"/>
    <mergeCell ref="A13:A15"/>
    <mergeCell ref="A7:A9"/>
    <mergeCell ref="K10:K12"/>
    <mergeCell ref="AJ3:AN3"/>
    <mergeCell ref="AJ4:AK5"/>
    <mergeCell ref="AL4:AL5"/>
    <mergeCell ref="AM4:AM5"/>
    <mergeCell ref="AN4:AN5"/>
    <mergeCell ref="AJ7:AJ9"/>
    <mergeCell ref="AO30:AO32"/>
    <mergeCell ref="AO33:AO35"/>
    <mergeCell ref="AO27:AO29"/>
    <mergeCell ref="AS4:AS5"/>
    <mergeCell ref="AO7:AO9"/>
    <mergeCell ref="AJ30:AJ32"/>
    <mergeCell ref="AJ33:AJ35"/>
    <mergeCell ref="AJ10:AJ12"/>
    <mergeCell ref="AJ13:AJ15"/>
    <mergeCell ref="AJ17:AJ19"/>
    <mergeCell ref="AJ20:AJ22"/>
    <mergeCell ref="AJ23:AJ25"/>
    <mergeCell ref="AJ27:AJ29"/>
    <mergeCell ref="A1:C1"/>
    <mergeCell ref="AT27:AT29"/>
    <mergeCell ref="AT30:AT32"/>
    <mergeCell ref="AT33:AT35"/>
    <mergeCell ref="AT3:AX3"/>
    <mergeCell ref="AT4:AU5"/>
    <mergeCell ref="AV4:AV5"/>
    <mergeCell ref="AW4:AW5"/>
    <mergeCell ref="AX4:AX5"/>
    <mergeCell ref="AT7:AT9"/>
    <mergeCell ref="AT10:AT12"/>
    <mergeCell ref="AT13:AT15"/>
    <mergeCell ref="AT17:AT19"/>
    <mergeCell ref="AT20:AT22"/>
    <mergeCell ref="AO10:AO12"/>
    <mergeCell ref="AO13:AO15"/>
    <mergeCell ref="AO17:AO19"/>
    <mergeCell ref="AO20:AO22"/>
    <mergeCell ref="AO23:AO25"/>
    <mergeCell ref="AT23:AT25"/>
    <mergeCell ref="AO3:AS3"/>
    <mergeCell ref="AO4:AP5"/>
    <mergeCell ref="AQ4:AQ5"/>
    <mergeCell ref="AR4:AR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tabColor theme="0" tint="-0.249977111117893"/>
    <pageSetUpPr fitToPage="1"/>
  </sheetPr>
  <dimension ref="A1:K28"/>
  <sheetViews>
    <sheetView showGridLines="0" zoomScaleNormal="100" workbookViewId="0">
      <selection sqref="A1:B1"/>
    </sheetView>
  </sheetViews>
  <sheetFormatPr baseColWidth="10" defaultColWidth="10.85546875" defaultRowHeight="12.75"/>
  <cols>
    <col min="1" max="1" width="26" customWidth="1"/>
    <col min="2" max="2" width="11.7109375" customWidth="1"/>
    <col min="3" max="6" width="10.42578125" customWidth="1"/>
    <col min="7" max="7" width="11.28515625" customWidth="1"/>
    <col min="8" max="9" width="11.28515625" style="535" customWidth="1"/>
    <col min="10" max="16384" width="10.85546875" style="11"/>
  </cols>
  <sheetData>
    <row r="1" spans="1:10">
      <c r="A1" s="675" t="s">
        <v>486</v>
      </c>
      <c r="B1" s="654"/>
      <c r="C1" s="654"/>
      <c r="D1" s="654"/>
      <c r="E1" s="654"/>
      <c r="F1" s="654"/>
      <c r="G1" s="654"/>
      <c r="H1" s="654"/>
      <c r="I1" s="654"/>
    </row>
    <row r="2" spans="1:10" ht="25.5" customHeight="1">
      <c r="A2" s="802" t="s">
        <v>447</v>
      </c>
      <c r="B2" s="802"/>
      <c r="C2" s="802"/>
      <c r="D2" s="802"/>
      <c r="E2" s="802"/>
      <c r="F2" s="802"/>
      <c r="G2" s="802"/>
      <c r="H2" s="802"/>
      <c r="I2" s="802"/>
      <c r="J2" s="802"/>
    </row>
    <row r="3" spans="1:10" ht="29.25" customHeight="1">
      <c r="A3" s="805" t="s">
        <v>163</v>
      </c>
      <c r="B3" s="762" t="s">
        <v>202</v>
      </c>
      <c r="C3" s="764"/>
      <c r="D3" s="764"/>
      <c r="E3" s="764"/>
      <c r="F3" s="764"/>
      <c r="G3" s="764"/>
      <c r="H3" s="764"/>
      <c r="I3" s="764"/>
      <c r="J3" s="764"/>
    </row>
    <row r="4" spans="1:10">
      <c r="A4" s="817"/>
      <c r="B4" s="1">
        <v>2000</v>
      </c>
      <c r="C4" s="52">
        <v>2005</v>
      </c>
      <c r="D4" s="59">
        <v>2010</v>
      </c>
      <c r="E4" s="59">
        <v>2011</v>
      </c>
      <c r="F4" s="1">
        <v>2012</v>
      </c>
      <c r="G4" s="60">
        <v>2013</v>
      </c>
      <c r="H4" s="60">
        <v>2014</v>
      </c>
      <c r="I4" s="60">
        <v>2015</v>
      </c>
      <c r="J4" s="245">
        <v>2016</v>
      </c>
    </row>
    <row r="5" spans="1:10">
      <c r="A5" s="817"/>
      <c r="B5" s="887" t="s">
        <v>58</v>
      </c>
      <c r="C5" s="888"/>
      <c r="D5" s="888"/>
      <c r="E5" s="888"/>
      <c r="F5" s="888"/>
      <c r="G5" s="888"/>
      <c r="H5" s="888"/>
      <c r="I5" s="888"/>
      <c r="J5" s="888"/>
    </row>
    <row r="6" spans="1:10" ht="12.75" customHeight="1">
      <c r="A6" s="886" t="s">
        <v>41</v>
      </c>
      <c r="B6" s="886"/>
      <c r="C6" s="886"/>
      <c r="D6" s="886"/>
      <c r="E6" s="886"/>
      <c r="F6" s="886"/>
      <c r="G6" s="886"/>
      <c r="H6" s="537"/>
      <c r="I6" s="537"/>
      <c r="J6" s="315"/>
    </row>
    <row r="7" spans="1:10">
      <c r="A7" s="17" t="s">
        <v>41</v>
      </c>
      <c r="B7" s="203">
        <v>14.354022871567595</v>
      </c>
      <c r="C7" s="203">
        <v>15.668289503625395</v>
      </c>
      <c r="D7" s="203">
        <v>14.937428026486252</v>
      </c>
      <c r="E7" s="203">
        <v>14.050367423103319</v>
      </c>
      <c r="F7" s="203">
        <v>16.065224768122029</v>
      </c>
      <c r="G7" s="206">
        <v>16.941887967661579</v>
      </c>
      <c r="H7" s="206">
        <v>18.403508146457984</v>
      </c>
      <c r="I7" s="206">
        <v>19.559990524695014</v>
      </c>
      <c r="J7" s="206">
        <v>19.870919648462021</v>
      </c>
    </row>
    <row r="8" spans="1:10">
      <c r="A8" s="548" t="s">
        <v>356</v>
      </c>
      <c r="B8" s="549">
        <v>14.636887995798812</v>
      </c>
      <c r="C8" s="549">
        <v>14.865646092512369</v>
      </c>
      <c r="D8" s="549">
        <v>13.477939334661308</v>
      </c>
      <c r="E8" s="549">
        <v>12.231113010167958</v>
      </c>
      <c r="F8" s="549">
        <v>14.335409714109085</v>
      </c>
      <c r="G8" s="550">
        <v>15.093634086722583</v>
      </c>
      <c r="H8" s="550">
        <v>16.328488438492169</v>
      </c>
      <c r="I8" s="550">
        <v>17.623126937267497</v>
      </c>
      <c r="J8" s="550">
        <v>17.992107636039432</v>
      </c>
    </row>
    <row r="9" spans="1:10">
      <c r="A9" s="17" t="s">
        <v>357</v>
      </c>
      <c r="B9" s="203">
        <v>12.246044962531224</v>
      </c>
      <c r="C9" s="203">
        <v>16.065390040772158</v>
      </c>
      <c r="D9" s="203">
        <v>16.932054879413332</v>
      </c>
      <c r="E9" s="203">
        <v>17.355440208946341</v>
      </c>
      <c r="F9" s="203">
        <v>20.12729549248748</v>
      </c>
      <c r="G9" s="206">
        <v>22.460919810893547</v>
      </c>
      <c r="H9" s="206">
        <v>25.254348539547095</v>
      </c>
      <c r="I9" s="206">
        <v>25.173130819998192</v>
      </c>
      <c r="J9" s="206">
        <v>24.181314928645889</v>
      </c>
    </row>
    <row r="10" spans="1:10">
      <c r="A10" s="551" t="s">
        <v>358</v>
      </c>
      <c r="B10" s="552">
        <v>15.354134338284195</v>
      </c>
      <c r="C10" s="552">
        <v>20.777813028764804</v>
      </c>
      <c r="D10" s="552">
        <v>22.238073833766538</v>
      </c>
      <c r="E10" s="552">
        <v>23.605851207035808</v>
      </c>
      <c r="F10" s="552">
        <v>23.709475192548808</v>
      </c>
      <c r="G10" s="546">
        <v>24.799810730144863</v>
      </c>
      <c r="H10" s="546">
        <v>26.292110760002142</v>
      </c>
      <c r="I10" s="546">
        <v>27.340436536671149</v>
      </c>
      <c r="J10" s="546">
        <v>28.334176361490478</v>
      </c>
    </row>
    <row r="11" spans="1:10">
      <c r="A11" s="17" t="s">
        <v>139</v>
      </c>
      <c r="B11" s="203">
        <v>19.258430557775291</v>
      </c>
      <c r="C11" s="203">
        <v>19.746661825809834</v>
      </c>
      <c r="D11" s="205">
        <v>16.181732162393921</v>
      </c>
      <c r="E11" s="205">
        <v>14.952708071668418</v>
      </c>
      <c r="F11" s="205">
        <v>16.662495307220624</v>
      </c>
      <c r="G11" s="206">
        <v>18.109812365426023</v>
      </c>
      <c r="H11" s="206">
        <v>19.873296422487225</v>
      </c>
      <c r="I11" s="206">
        <v>20.983207146786828</v>
      </c>
      <c r="J11" s="206">
        <v>21.007332674606065</v>
      </c>
    </row>
    <row r="12" spans="1:10">
      <c r="A12" s="542" t="s">
        <v>117</v>
      </c>
      <c r="B12" s="543">
        <v>15.303405207965124</v>
      </c>
      <c r="C12" s="543">
        <v>15.28762025416683</v>
      </c>
      <c r="D12" s="545">
        <v>13.473567159338367</v>
      </c>
      <c r="E12" s="545">
        <v>11.272083571104149</v>
      </c>
      <c r="F12" s="545">
        <v>15.330145687563975</v>
      </c>
      <c r="G12" s="544">
        <v>17.362025660172424</v>
      </c>
      <c r="H12" s="544">
        <v>18.907632743362832</v>
      </c>
      <c r="I12" s="544">
        <v>21.079719224499144</v>
      </c>
      <c r="J12" s="544">
        <v>21.596742786333863</v>
      </c>
    </row>
    <row r="13" spans="1:10">
      <c r="A13" s="17" t="s">
        <v>118</v>
      </c>
      <c r="B13" s="203">
        <v>18.514827995255043</v>
      </c>
      <c r="C13" s="203">
        <v>26.632534775888715</v>
      </c>
      <c r="D13" s="205">
        <v>29.819757365684573</v>
      </c>
      <c r="E13" s="205">
        <v>30.918230133828523</v>
      </c>
      <c r="F13" s="205">
        <v>30.392187746101751</v>
      </c>
      <c r="G13" s="206">
        <v>31.608997082536</v>
      </c>
      <c r="H13" s="206">
        <v>33.119069482705846</v>
      </c>
      <c r="I13" s="206">
        <v>34.578373160958201</v>
      </c>
      <c r="J13" s="206">
        <v>35.343681963412223</v>
      </c>
    </row>
    <row r="14" spans="1:10">
      <c r="A14" s="542" t="s">
        <v>119</v>
      </c>
      <c r="B14" s="543">
        <v>20.98833981121599</v>
      </c>
      <c r="C14" s="543">
        <v>21.808792372881356</v>
      </c>
      <c r="D14" s="545">
        <v>18.686177492367616</v>
      </c>
      <c r="E14" s="545">
        <v>20.209863588667364</v>
      </c>
      <c r="F14" s="545">
        <v>22.490993309315492</v>
      </c>
      <c r="G14" s="544">
        <v>26.739130434782609</v>
      </c>
      <c r="H14" s="544">
        <v>27.152237354085599</v>
      </c>
      <c r="I14" s="544">
        <v>26.564027370478982</v>
      </c>
      <c r="J14" s="544">
        <v>28.599605522682449</v>
      </c>
    </row>
    <row r="15" spans="1:10">
      <c r="A15" s="17" t="s">
        <v>120</v>
      </c>
      <c r="B15" s="203">
        <v>10.496850944716584</v>
      </c>
      <c r="C15" s="203">
        <v>17.465753424657535</v>
      </c>
      <c r="D15" s="205">
        <v>16.393948749614079</v>
      </c>
      <c r="E15" s="205">
        <v>17.125558598817932</v>
      </c>
      <c r="F15" s="205">
        <v>16.689262472885034</v>
      </c>
      <c r="G15" s="206">
        <v>18.194192377495462</v>
      </c>
      <c r="H15" s="206">
        <v>21.051103368176538</v>
      </c>
      <c r="I15" s="206">
        <v>17.403276882830788</v>
      </c>
      <c r="J15" s="206">
        <v>19.279176201372998</v>
      </c>
    </row>
    <row r="16" spans="1:10">
      <c r="A16" s="542" t="s">
        <v>126</v>
      </c>
      <c r="B16" s="543">
        <v>11.085213499906768</v>
      </c>
      <c r="C16" s="543">
        <v>12.027983816587998</v>
      </c>
      <c r="D16" s="545">
        <v>10.820023988384571</v>
      </c>
      <c r="E16" s="545">
        <v>13.149794801641587</v>
      </c>
      <c r="F16" s="545">
        <v>14.112155125980012</v>
      </c>
      <c r="G16" s="544">
        <v>14.265751260708425</v>
      </c>
      <c r="H16" s="544">
        <v>14.931631722880583</v>
      </c>
      <c r="I16" s="544">
        <v>16.749244712990937</v>
      </c>
      <c r="J16" s="544">
        <v>17.444398560556898</v>
      </c>
    </row>
    <row r="17" spans="1:11">
      <c r="A17" s="17" t="s">
        <v>127</v>
      </c>
      <c r="B17" s="203">
        <v>12.9787773738057</v>
      </c>
      <c r="C17" s="203">
        <v>12.90129412156093</v>
      </c>
      <c r="D17" s="205">
        <v>13.828888949418461</v>
      </c>
      <c r="E17" s="205">
        <v>13.150887573964498</v>
      </c>
      <c r="F17" s="205">
        <v>14.944677799405797</v>
      </c>
      <c r="G17" s="206">
        <v>14.686028439536988</v>
      </c>
      <c r="H17" s="206">
        <v>15.340693707354056</v>
      </c>
      <c r="I17" s="206">
        <v>16.595578736990909</v>
      </c>
      <c r="J17" s="206">
        <v>17.273653531739448</v>
      </c>
    </row>
    <row r="18" spans="1:11">
      <c r="A18" s="542" t="s">
        <v>129</v>
      </c>
      <c r="B18" s="543">
        <v>9.9273607748184016</v>
      </c>
      <c r="C18" s="543">
        <v>14.410763494893825</v>
      </c>
      <c r="D18" s="545">
        <v>11.150618688664487</v>
      </c>
      <c r="E18" s="545">
        <v>11.440791232290831</v>
      </c>
      <c r="F18" s="545">
        <v>13.042154923147162</v>
      </c>
      <c r="G18" s="544">
        <v>13.723404255319149</v>
      </c>
      <c r="H18" s="544">
        <v>15.341634738186464</v>
      </c>
      <c r="I18" s="544">
        <v>16.018168054504166</v>
      </c>
      <c r="J18" s="544">
        <v>17.965116279069768</v>
      </c>
    </row>
    <row r="19" spans="1:11">
      <c r="A19" s="17" t="s">
        <v>130</v>
      </c>
      <c r="B19" s="203">
        <v>14.664586583463338</v>
      </c>
      <c r="C19" s="203">
        <v>15.858079444658696</v>
      </c>
      <c r="D19" s="205">
        <v>12.552044669657555</v>
      </c>
      <c r="E19" s="205">
        <v>10.643246711581648</v>
      </c>
      <c r="F19" s="205">
        <v>12.641627011103557</v>
      </c>
      <c r="G19" s="206">
        <v>13.145798354022736</v>
      </c>
      <c r="H19" s="206">
        <v>13.145131530391691</v>
      </c>
      <c r="I19" s="206">
        <v>14.869314673801192</v>
      </c>
      <c r="J19" s="206">
        <v>16.263059201714437</v>
      </c>
    </row>
    <row r="20" spans="1:11">
      <c r="A20" s="542" t="s">
        <v>131</v>
      </c>
      <c r="B20" s="543">
        <v>11.825207573189301</v>
      </c>
      <c r="C20" s="543">
        <v>12.267777461898817</v>
      </c>
      <c r="D20" s="545">
        <v>12.378924088219032</v>
      </c>
      <c r="E20" s="545">
        <v>11.489131790033664</v>
      </c>
      <c r="F20" s="545">
        <v>12.810811269374009</v>
      </c>
      <c r="G20" s="544">
        <v>13.090447763517352</v>
      </c>
      <c r="H20" s="544">
        <v>14.554288625053877</v>
      </c>
      <c r="I20" s="544">
        <v>15.217094757789493</v>
      </c>
      <c r="J20" s="544">
        <v>15.512948805187527</v>
      </c>
    </row>
    <row r="21" spans="1:11">
      <c r="A21" s="17" t="s">
        <v>133</v>
      </c>
      <c r="B21" s="203">
        <v>14.926289926289925</v>
      </c>
      <c r="C21" s="203">
        <v>13.994867408041062</v>
      </c>
      <c r="D21" s="205">
        <v>11.646586345381527</v>
      </c>
      <c r="E21" s="205">
        <v>11.282051282051283</v>
      </c>
      <c r="F21" s="205">
        <v>12.88367631670736</v>
      </c>
      <c r="G21" s="206">
        <v>13.456193611835635</v>
      </c>
      <c r="H21" s="206">
        <v>14.760324805727757</v>
      </c>
      <c r="I21" s="206">
        <v>16.324618541982687</v>
      </c>
      <c r="J21" s="206">
        <v>16.344692858693293</v>
      </c>
    </row>
    <row r="22" spans="1:11">
      <c r="A22" s="542" t="s">
        <v>59</v>
      </c>
      <c r="B22" s="543">
        <v>22.700296735905045</v>
      </c>
      <c r="C22" s="543">
        <v>23.048128342245988</v>
      </c>
      <c r="D22" s="545">
        <v>17.770822465658146</v>
      </c>
      <c r="E22" s="545">
        <v>18.416463201953263</v>
      </c>
      <c r="F22" s="545">
        <v>19.515237925503477</v>
      </c>
      <c r="G22" s="544">
        <v>20.337428938199157</v>
      </c>
      <c r="H22" s="544">
        <v>20.958083832335326</v>
      </c>
      <c r="I22" s="544">
        <v>20.173761946133798</v>
      </c>
      <c r="J22" s="544">
        <v>20.317027441622635</v>
      </c>
    </row>
    <row r="23" spans="1:11">
      <c r="A23" s="17" t="s">
        <v>60</v>
      </c>
      <c r="B23" s="203">
        <v>11.902514850385833</v>
      </c>
      <c r="C23" s="203">
        <v>17.13640922768305</v>
      </c>
      <c r="D23" s="205">
        <v>19.571759830282698</v>
      </c>
      <c r="E23" s="205">
        <v>20.425551727348914</v>
      </c>
      <c r="F23" s="205">
        <v>22.729896113889957</v>
      </c>
      <c r="G23" s="206">
        <v>25.275418587721425</v>
      </c>
      <c r="H23" s="206">
        <v>27.384903014723065</v>
      </c>
      <c r="I23" s="206">
        <v>27.724601971190292</v>
      </c>
      <c r="J23" s="206">
        <v>26.322619285286486</v>
      </c>
    </row>
    <row r="24" spans="1:11">
      <c r="A24" s="542" t="s">
        <v>61</v>
      </c>
      <c r="B24" s="543">
        <v>10.458227542014267</v>
      </c>
      <c r="C24" s="543">
        <v>14.614945807187679</v>
      </c>
      <c r="D24" s="545">
        <v>15.924640555280121</v>
      </c>
      <c r="E24" s="545">
        <v>15.161527165932453</v>
      </c>
      <c r="F24" s="545">
        <v>18.709231073334649</v>
      </c>
      <c r="G24" s="544">
        <v>18.827223009925056</v>
      </c>
      <c r="H24" s="544">
        <v>25.042844901456728</v>
      </c>
      <c r="I24" s="544">
        <v>24.654165385797725</v>
      </c>
      <c r="J24" s="544">
        <v>22.208475100525828</v>
      </c>
    </row>
    <row r="25" spans="1:11">
      <c r="A25" s="17" t="s">
        <v>63</v>
      </c>
      <c r="B25" s="203">
        <v>10.79067200220781</v>
      </c>
      <c r="C25" s="203">
        <v>10.537978579342608</v>
      </c>
      <c r="D25" s="205">
        <v>8.9811087023846401</v>
      </c>
      <c r="E25" s="205">
        <v>9.2516486667303823</v>
      </c>
      <c r="F25" s="205">
        <v>10.548436699128652</v>
      </c>
      <c r="G25" s="206">
        <v>10.405027932960893</v>
      </c>
      <c r="H25" s="206">
        <v>11.014464425332291</v>
      </c>
      <c r="I25" s="206">
        <v>12.670993509735398</v>
      </c>
      <c r="J25" s="206">
        <v>11.891259339274463</v>
      </c>
    </row>
    <row r="26" spans="1:11">
      <c r="A26" s="542" t="s">
        <v>64</v>
      </c>
      <c r="B26" s="543">
        <v>8.9851767388825543</v>
      </c>
      <c r="C26" s="543">
        <v>11.58176943699732</v>
      </c>
      <c r="D26" s="545">
        <v>15.204782725082538</v>
      </c>
      <c r="E26" s="545">
        <v>15.106229744328411</v>
      </c>
      <c r="F26" s="545">
        <v>18.558401241753977</v>
      </c>
      <c r="G26" s="546">
        <v>22.456424807458454</v>
      </c>
      <c r="H26" s="546">
        <v>25.553131816765344</v>
      </c>
      <c r="I26" s="547">
        <v>25.20459960634</v>
      </c>
      <c r="J26" s="546">
        <v>22.637705068279718</v>
      </c>
      <c r="K26" s="282"/>
    </row>
    <row r="27" spans="1:11" ht="60" customHeight="1">
      <c r="A27" s="731" t="s">
        <v>359</v>
      </c>
      <c r="B27" s="731"/>
      <c r="C27" s="731"/>
      <c r="D27" s="731"/>
      <c r="E27" s="731"/>
      <c r="F27" s="731"/>
      <c r="G27" s="731"/>
      <c r="H27" s="731"/>
      <c r="I27" s="731"/>
      <c r="J27" s="731"/>
    </row>
    <row r="28" spans="1:11" ht="12.75" customHeight="1">
      <c r="A28" s="801"/>
      <c r="B28" s="801"/>
      <c r="C28" s="801"/>
      <c r="D28" s="801"/>
      <c r="E28" s="801"/>
      <c r="F28" s="801"/>
      <c r="G28" s="801"/>
      <c r="H28" s="536"/>
      <c r="I28" s="536"/>
    </row>
  </sheetData>
  <mergeCells count="7">
    <mergeCell ref="A2:J2"/>
    <mergeCell ref="A28:G28"/>
    <mergeCell ref="A3:A5"/>
    <mergeCell ref="A6:G6"/>
    <mergeCell ref="B3:J3"/>
    <mergeCell ref="A27:J27"/>
    <mergeCell ref="B5:J5"/>
  </mergeCells>
  <hyperlinks>
    <hyperlink ref="A1" location="Inhalt!A1" display="Zurück zum Inhalt"/>
  </hyperlinks>
  <pageMargins left="0.70866141732283472" right="0.70866141732283472" top="0.78740157480314965" bottom="0.78740157480314965" header="0.31496062992125984" footer="0.31496062992125984"/>
  <pageSetup paperSize="8" scale="74" orientation="portrait"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0" tint="-0.249977111117893"/>
    <pageSetUpPr fitToPage="1"/>
  </sheetPr>
  <dimension ref="A1:Q27"/>
  <sheetViews>
    <sheetView showGridLines="0" zoomScaleNormal="100" workbookViewId="0">
      <selection sqref="A1:B1"/>
    </sheetView>
  </sheetViews>
  <sheetFormatPr baseColWidth="10" defaultColWidth="10.85546875" defaultRowHeight="12.75"/>
  <cols>
    <col min="1" max="1" width="8.42578125" customWidth="1"/>
    <col min="2" max="17" width="9" customWidth="1"/>
    <col min="18" max="16384" width="10.85546875" style="11"/>
  </cols>
  <sheetData>
    <row r="1" spans="1:17">
      <c r="A1" s="716" t="s">
        <v>486</v>
      </c>
      <c r="B1" s="716"/>
      <c r="C1" s="654"/>
      <c r="D1" s="654"/>
      <c r="E1" s="654"/>
      <c r="F1" s="654"/>
      <c r="G1" s="654"/>
      <c r="H1" s="654"/>
      <c r="I1" s="654"/>
      <c r="J1" s="654"/>
      <c r="K1" s="654"/>
      <c r="L1" s="654"/>
      <c r="M1" s="654"/>
      <c r="N1" s="654"/>
      <c r="O1" s="654"/>
      <c r="P1" s="654"/>
      <c r="Q1" s="654"/>
    </row>
    <row r="2" spans="1:17" ht="12.75" customHeight="1">
      <c r="A2" s="889" t="s">
        <v>448</v>
      </c>
      <c r="B2" s="889"/>
      <c r="C2" s="889"/>
      <c r="D2" s="889"/>
      <c r="E2" s="889"/>
      <c r="F2" s="889"/>
      <c r="G2" s="889"/>
      <c r="H2" s="889"/>
      <c r="I2" s="889"/>
      <c r="J2" s="889"/>
      <c r="K2" s="889"/>
      <c r="L2" s="889"/>
      <c r="M2" s="889"/>
      <c r="N2" s="889"/>
      <c r="O2" s="889"/>
      <c r="P2" s="889"/>
      <c r="Q2" s="889"/>
    </row>
    <row r="3" spans="1:17" ht="24" customHeight="1">
      <c r="A3" s="728" t="s">
        <v>75</v>
      </c>
      <c r="B3" s="732" t="s">
        <v>42</v>
      </c>
      <c r="C3" s="733"/>
      <c r="D3" s="733"/>
      <c r="E3" s="733"/>
      <c r="F3" s="733"/>
      <c r="G3" s="733"/>
      <c r="H3" s="733"/>
      <c r="I3" s="733"/>
      <c r="J3" s="733"/>
      <c r="K3" s="733"/>
      <c r="L3" s="733"/>
      <c r="M3" s="733"/>
      <c r="N3" s="733"/>
      <c r="O3" s="733"/>
      <c r="P3" s="763"/>
      <c r="Q3" s="732" t="s">
        <v>386</v>
      </c>
    </row>
    <row r="4" spans="1:17" ht="27" customHeight="1">
      <c r="A4" s="891"/>
      <c r="B4" s="44">
        <v>1995</v>
      </c>
      <c r="C4" s="44">
        <v>2000</v>
      </c>
      <c r="D4" s="44">
        <v>2005</v>
      </c>
      <c r="E4" s="44">
        <v>2006</v>
      </c>
      <c r="F4" s="44">
        <v>2007</v>
      </c>
      <c r="G4" s="45">
        <v>2008</v>
      </c>
      <c r="H4" s="46">
        <v>2009</v>
      </c>
      <c r="I4" s="46">
        <v>2010</v>
      </c>
      <c r="J4" s="46">
        <v>2011</v>
      </c>
      <c r="K4" s="48">
        <v>2012</v>
      </c>
      <c r="L4" s="48">
        <v>2013</v>
      </c>
      <c r="M4" s="48">
        <v>2014</v>
      </c>
      <c r="N4" s="48">
        <v>2015</v>
      </c>
      <c r="O4" s="48">
        <v>2016</v>
      </c>
      <c r="P4" s="48" t="s">
        <v>234</v>
      </c>
      <c r="Q4" s="890"/>
    </row>
    <row r="5" spans="1:17">
      <c r="A5" s="730"/>
      <c r="B5" s="818" t="s">
        <v>39</v>
      </c>
      <c r="C5" s="819"/>
      <c r="D5" s="819"/>
      <c r="E5" s="819"/>
      <c r="F5" s="819"/>
      <c r="G5" s="819"/>
      <c r="H5" s="819"/>
      <c r="I5" s="819"/>
      <c r="J5" s="819"/>
      <c r="K5" s="819"/>
      <c r="L5" s="819"/>
      <c r="M5" s="819"/>
      <c r="N5" s="819"/>
      <c r="O5" s="819"/>
      <c r="P5" s="892"/>
      <c r="Q5" s="291" t="s">
        <v>40</v>
      </c>
    </row>
    <row r="6" spans="1:17">
      <c r="A6" s="13" t="s">
        <v>76</v>
      </c>
      <c r="B6" s="560">
        <v>261427</v>
      </c>
      <c r="C6" s="560">
        <v>314539</v>
      </c>
      <c r="D6" s="560">
        <v>355961</v>
      </c>
      <c r="E6" s="560">
        <v>344822</v>
      </c>
      <c r="F6" s="561">
        <v>361360</v>
      </c>
      <c r="G6" s="560">
        <v>396610</v>
      </c>
      <c r="H6" s="560">
        <v>424273</v>
      </c>
      <c r="I6" s="562">
        <v>444608</v>
      </c>
      <c r="J6" s="562">
        <v>518748</v>
      </c>
      <c r="K6" s="561">
        <v>495088</v>
      </c>
      <c r="L6" s="561">
        <v>508621</v>
      </c>
      <c r="M6" s="563">
        <v>504882</v>
      </c>
      <c r="N6" s="563">
        <v>506580</v>
      </c>
      <c r="O6" s="563">
        <v>509760</v>
      </c>
      <c r="P6" s="563">
        <v>511724</v>
      </c>
      <c r="Q6" s="242">
        <f>(P6/O6*100)-100</f>
        <v>0.38527934714376499</v>
      </c>
    </row>
    <row r="7" spans="1:17" ht="12" customHeight="1">
      <c r="A7" s="49" t="s">
        <v>134</v>
      </c>
      <c r="B7" s="564">
        <v>197541</v>
      </c>
      <c r="C7" s="564">
        <v>230411</v>
      </c>
      <c r="D7" s="564">
        <v>266386</v>
      </c>
      <c r="E7" s="564">
        <f>344822-87231</f>
        <v>257591</v>
      </c>
      <c r="F7" s="564">
        <f>361360-F8-F9</f>
        <v>265130</v>
      </c>
      <c r="G7" s="564">
        <f>396610-102216</f>
        <v>294394</v>
      </c>
      <c r="H7" s="564">
        <f>424273-108315</f>
        <v>315958</v>
      </c>
      <c r="I7" s="564">
        <f>444608-109260</f>
        <v>335348</v>
      </c>
      <c r="J7" s="564">
        <v>402539</v>
      </c>
      <c r="K7" s="564">
        <f t="shared" ref="K7:P7" si="0">K10+K11+K16+K18+K19+K20+K21+K24</f>
        <v>381754</v>
      </c>
      <c r="L7" s="564">
        <f t="shared" si="0"/>
        <v>398466</v>
      </c>
      <c r="M7" s="564">
        <f t="shared" si="0"/>
        <v>394023</v>
      </c>
      <c r="N7" s="564">
        <f t="shared" si="0"/>
        <v>393273</v>
      </c>
      <c r="O7" s="564">
        <f>O10+O11+O16+O18+O19+O20+O21+O24</f>
        <v>394812</v>
      </c>
      <c r="P7" s="564">
        <f t="shared" si="0"/>
        <v>395584</v>
      </c>
      <c r="Q7" s="137">
        <f t="shared" ref="Q7:Q25" si="1">(P7/O7*100)-100</f>
        <v>0.19553610325925774</v>
      </c>
    </row>
    <row r="8" spans="1:17" ht="12" customHeight="1">
      <c r="A8" s="124" t="s">
        <v>6</v>
      </c>
      <c r="B8" s="560">
        <v>33859</v>
      </c>
      <c r="C8" s="560">
        <v>48040</v>
      </c>
      <c r="D8" s="560">
        <v>51751</v>
      </c>
      <c r="E8" s="560">
        <f>E13+E17+E22+E23+E25</f>
        <v>50183</v>
      </c>
      <c r="F8" s="561">
        <v>55679</v>
      </c>
      <c r="G8" s="560">
        <v>58306</v>
      </c>
      <c r="H8" s="560">
        <v>60811</v>
      </c>
      <c r="I8" s="562">
        <v>58091</v>
      </c>
      <c r="J8" s="562">
        <v>60494</v>
      </c>
      <c r="K8" s="561">
        <f t="shared" ref="K8:P8" si="2">K13+K17+K22+K23+K25</f>
        <v>57504</v>
      </c>
      <c r="L8" s="561">
        <f t="shared" si="2"/>
        <v>55207</v>
      </c>
      <c r="M8" s="561">
        <f t="shared" si="2"/>
        <v>54846</v>
      </c>
      <c r="N8" s="561">
        <f>N13+N17+N22+N23+N25</f>
        <v>55305</v>
      </c>
      <c r="O8" s="561">
        <f>O13+O17+O22+O23+O25</f>
        <v>55637</v>
      </c>
      <c r="P8" s="561">
        <f t="shared" si="2"/>
        <v>54952</v>
      </c>
      <c r="Q8" s="243">
        <f t="shared" si="1"/>
        <v>-1.2311950680302601</v>
      </c>
    </row>
    <row r="9" spans="1:17">
      <c r="A9" s="49" t="s">
        <v>136</v>
      </c>
      <c r="B9" s="564">
        <v>30027</v>
      </c>
      <c r="C9" s="564">
        <v>36088</v>
      </c>
      <c r="D9" s="564">
        <v>37824</v>
      </c>
      <c r="E9" s="564">
        <f>E12+E14+E15</f>
        <v>37048</v>
      </c>
      <c r="F9" s="564">
        <v>40551</v>
      </c>
      <c r="G9" s="564">
        <v>43910</v>
      </c>
      <c r="H9" s="564">
        <v>47504</v>
      </c>
      <c r="I9" s="564">
        <v>51169</v>
      </c>
      <c r="J9" s="564">
        <v>55715</v>
      </c>
      <c r="K9" s="564">
        <f t="shared" ref="K9:P9" si="3">K12+K14+K15</f>
        <v>55830</v>
      </c>
      <c r="L9" s="564">
        <f t="shared" si="3"/>
        <v>54948</v>
      </c>
      <c r="M9" s="564">
        <f t="shared" si="3"/>
        <v>56013</v>
      </c>
      <c r="N9" s="564">
        <f t="shared" si="3"/>
        <v>58002</v>
      </c>
      <c r="O9" s="564">
        <f t="shared" si="3"/>
        <v>59310</v>
      </c>
      <c r="P9" s="564">
        <f t="shared" si="3"/>
        <v>61188</v>
      </c>
      <c r="Q9" s="137">
        <f t="shared" si="1"/>
        <v>3.1664137582195337</v>
      </c>
    </row>
    <row r="10" spans="1:17" ht="13.5">
      <c r="A10" s="124" t="s">
        <v>186</v>
      </c>
      <c r="B10" s="560">
        <v>37430</v>
      </c>
      <c r="C10" s="560">
        <v>43799</v>
      </c>
      <c r="D10" s="560">
        <v>49578</v>
      </c>
      <c r="E10" s="560">
        <v>48128</v>
      </c>
      <c r="F10" s="561">
        <v>47674</v>
      </c>
      <c r="G10" s="560">
        <v>60661</v>
      </c>
      <c r="H10" s="560">
        <v>65321</v>
      </c>
      <c r="I10" s="562">
        <v>67638</v>
      </c>
      <c r="J10" s="562">
        <v>78026</v>
      </c>
      <c r="K10" s="565">
        <v>79910</v>
      </c>
      <c r="L10" s="561">
        <v>78024</v>
      </c>
      <c r="M10" s="566">
        <v>75136</v>
      </c>
      <c r="N10" s="566">
        <v>76342</v>
      </c>
      <c r="O10" s="566">
        <v>76916</v>
      </c>
      <c r="P10" s="566">
        <v>74885</v>
      </c>
      <c r="Q10" s="243">
        <f t="shared" si="1"/>
        <v>-2.6405429299495466</v>
      </c>
    </row>
    <row r="11" spans="1:17" ht="13.5">
      <c r="A11" s="49" t="s">
        <v>190</v>
      </c>
      <c r="B11" s="564">
        <v>34859</v>
      </c>
      <c r="C11" s="564">
        <v>42435</v>
      </c>
      <c r="D11" s="564">
        <v>50518</v>
      </c>
      <c r="E11" s="564">
        <v>51916</v>
      </c>
      <c r="F11" s="564">
        <v>52833</v>
      </c>
      <c r="G11" s="564">
        <v>55001</v>
      </c>
      <c r="H11" s="564">
        <v>59081</v>
      </c>
      <c r="I11" s="564">
        <v>64749</v>
      </c>
      <c r="J11" s="567">
        <v>85867</v>
      </c>
      <c r="K11" s="564">
        <v>71317</v>
      </c>
      <c r="L11" s="564">
        <v>73655</v>
      </c>
      <c r="M11" s="568">
        <v>72320</v>
      </c>
      <c r="N11" s="568">
        <v>74223</v>
      </c>
      <c r="O11" s="568">
        <v>73437</v>
      </c>
      <c r="P11" s="568">
        <v>76953</v>
      </c>
      <c r="Q11" s="137">
        <f t="shared" si="1"/>
        <v>4.7877772784836026</v>
      </c>
    </row>
    <row r="12" spans="1:17" ht="13.5">
      <c r="A12" s="124" t="s">
        <v>32</v>
      </c>
      <c r="B12" s="560">
        <v>17518</v>
      </c>
      <c r="C12" s="560">
        <v>21075</v>
      </c>
      <c r="D12" s="560">
        <v>20704</v>
      </c>
      <c r="E12" s="560">
        <v>20318</v>
      </c>
      <c r="F12" s="561">
        <v>22339</v>
      </c>
      <c r="G12" s="560">
        <v>23967</v>
      </c>
      <c r="H12" s="560">
        <v>26326</v>
      </c>
      <c r="I12" s="562">
        <v>28850</v>
      </c>
      <c r="J12" s="562">
        <v>31234</v>
      </c>
      <c r="K12" s="565">
        <v>31745</v>
      </c>
      <c r="L12" s="561">
        <v>31877</v>
      </c>
      <c r="M12" s="566">
        <v>32670</v>
      </c>
      <c r="N12" s="566">
        <v>34189</v>
      </c>
      <c r="O12" s="566">
        <v>35367</v>
      </c>
      <c r="P12" s="566">
        <v>35912</v>
      </c>
      <c r="Q12" s="243">
        <f t="shared" si="1"/>
        <v>1.5409845336047852</v>
      </c>
    </row>
    <row r="13" spans="1:17" ht="13.5">
      <c r="A13" s="49" t="s">
        <v>33</v>
      </c>
      <c r="B13" s="564">
        <v>4448</v>
      </c>
      <c r="C13" s="564">
        <v>7204</v>
      </c>
      <c r="D13" s="564">
        <v>7552</v>
      </c>
      <c r="E13" s="564">
        <v>7565</v>
      </c>
      <c r="F13" s="564">
        <v>8571</v>
      </c>
      <c r="G13" s="564">
        <v>9866</v>
      </c>
      <c r="H13" s="564">
        <v>10056</v>
      </c>
      <c r="I13" s="564">
        <v>9499</v>
      </c>
      <c r="J13" s="564">
        <v>9530</v>
      </c>
      <c r="K13" s="567">
        <v>9715</v>
      </c>
      <c r="L13" s="564">
        <v>8280</v>
      </c>
      <c r="M13" s="568">
        <v>8224</v>
      </c>
      <c r="N13" s="568">
        <v>8184</v>
      </c>
      <c r="O13" s="568">
        <v>8112</v>
      </c>
      <c r="P13" s="568">
        <v>8542</v>
      </c>
      <c r="Q13" s="137">
        <f t="shared" si="1"/>
        <v>5.3007889546351095</v>
      </c>
    </row>
    <row r="14" spans="1:17" ht="13.5">
      <c r="A14" s="124" t="s">
        <v>34</v>
      </c>
      <c r="B14" s="560">
        <v>3307</v>
      </c>
      <c r="C14" s="560">
        <v>4287</v>
      </c>
      <c r="D14" s="560">
        <v>5256</v>
      </c>
      <c r="E14" s="560">
        <v>4810</v>
      </c>
      <c r="F14" s="561">
        <v>5483</v>
      </c>
      <c r="G14" s="560">
        <v>5848</v>
      </c>
      <c r="H14" s="560">
        <v>5866</v>
      </c>
      <c r="I14" s="562">
        <v>6478</v>
      </c>
      <c r="J14" s="562">
        <v>6937</v>
      </c>
      <c r="K14" s="565">
        <v>7376</v>
      </c>
      <c r="L14" s="561">
        <v>6612</v>
      </c>
      <c r="M14" s="566">
        <v>6888</v>
      </c>
      <c r="N14" s="566">
        <v>7263</v>
      </c>
      <c r="O14" s="566">
        <v>6992</v>
      </c>
      <c r="P14" s="566">
        <v>7055</v>
      </c>
      <c r="Q14" s="243">
        <f t="shared" si="1"/>
        <v>0.90102974828374727</v>
      </c>
    </row>
    <row r="15" spans="1:17" ht="13.5">
      <c r="A15" s="49" t="s">
        <v>189</v>
      </c>
      <c r="B15" s="564">
        <v>9202</v>
      </c>
      <c r="C15" s="564">
        <v>10726</v>
      </c>
      <c r="D15" s="564">
        <v>11864</v>
      </c>
      <c r="E15" s="564">
        <v>11920</v>
      </c>
      <c r="F15" s="564">
        <v>12729</v>
      </c>
      <c r="G15" s="564">
        <v>14095</v>
      </c>
      <c r="H15" s="564">
        <v>15312</v>
      </c>
      <c r="I15" s="567">
        <v>15841</v>
      </c>
      <c r="J15" s="564">
        <v>17544</v>
      </c>
      <c r="K15" s="564">
        <v>16709</v>
      </c>
      <c r="L15" s="564">
        <v>16459</v>
      </c>
      <c r="M15" s="568">
        <v>16455</v>
      </c>
      <c r="N15" s="568">
        <v>16550</v>
      </c>
      <c r="O15" s="568">
        <v>16951</v>
      </c>
      <c r="P15" s="568">
        <v>18221</v>
      </c>
      <c r="Q15" s="137">
        <f t="shared" si="1"/>
        <v>7.4921833520146208</v>
      </c>
    </row>
    <row r="16" spans="1:17" ht="13.5">
      <c r="A16" s="124" t="s">
        <v>187</v>
      </c>
      <c r="B16" s="560">
        <v>20992</v>
      </c>
      <c r="C16" s="560">
        <v>23654</v>
      </c>
      <c r="D16" s="560">
        <v>30059</v>
      </c>
      <c r="E16" s="560">
        <v>28576</v>
      </c>
      <c r="F16" s="561">
        <v>28911</v>
      </c>
      <c r="G16" s="560">
        <v>32974</v>
      </c>
      <c r="H16" s="560">
        <v>35709</v>
      </c>
      <c r="I16" s="562">
        <v>36713</v>
      </c>
      <c r="J16" s="562">
        <v>40560</v>
      </c>
      <c r="K16" s="561">
        <v>39044</v>
      </c>
      <c r="L16" s="565">
        <v>43109</v>
      </c>
      <c r="M16" s="569">
        <v>42208</v>
      </c>
      <c r="N16" s="566">
        <v>41029</v>
      </c>
      <c r="O16" s="566">
        <v>42203</v>
      </c>
      <c r="P16" s="566">
        <v>44669</v>
      </c>
      <c r="Q16" s="243">
        <f t="shared" si="1"/>
        <v>5.8431865033291501</v>
      </c>
    </row>
    <row r="17" spans="1:17" ht="13.5">
      <c r="A17" s="49" t="s">
        <v>191</v>
      </c>
      <c r="B17" s="564">
        <v>3987</v>
      </c>
      <c r="C17" s="564">
        <v>5782</v>
      </c>
      <c r="D17" s="564">
        <v>6169</v>
      </c>
      <c r="E17" s="564">
        <v>6249</v>
      </c>
      <c r="F17" s="564">
        <v>6766</v>
      </c>
      <c r="G17" s="567">
        <v>7080</v>
      </c>
      <c r="H17" s="564">
        <v>7673</v>
      </c>
      <c r="I17" s="564">
        <v>7031</v>
      </c>
      <c r="J17" s="564">
        <v>7482</v>
      </c>
      <c r="K17" s="564">
        <v>6571</v>
      </c>
      <c r="L17" s="564">
        <v>6580</v>
      </c>
      <c r="M17" s="568">
        <v>6264</v>
      </c>
      <c r="N17" s="568">
        <v>6605</v>
      </c>
      <c r="O17" s="568">
        <v>6880</v>
      </c>
      <c r="P17" s="568">
        <v>7106</v>
      </c>
      <c r="Q17" s="137">
        <f t="shared" si="1"/>
        <v>3.2848837209302246</v>
      </c>
    </row>
    <row r="18" spans="1:17" ht="13.5">
      <c r="A18" s="124" t="s">
        <v>188</v>
      </c>
      <c r="B18" s="560">
        <v>19937</v>
      </c>
      <c r="C18" s="560">
        <v>25640</v>
      </c>
      <c r="D18" s="560">
        <v>25930</v>
      </c>
      <c r="E18" s="560">
        <v>24524</v>
      </c>
      <c r="F18" s="561">
        <v>26689</v>
      </c>
      <c r="G18" s="560">
        <v>27777</v>
      </c>
      <c r="H18" s="560">
        <v>29150</v>
      </c>
      <c r="I18" s="562">
        <v>30983</v>
      </c>
      <c r="J18" s="570">
        <v>37404</v>
      </c>
      <c r="K18" s="561">
        <v>35304</v>
      </c>
      <c r="L18" s="561">
        <v>36331</v>
      </c>
      <c r="M18" s="566">
        <v>37938</v>
      </c>
      <c r="N18" s="566">
        <v>38872</v>
      </c>
      <c r="O18" s="566">
        <v>37330</v>
      </c>
      <c r="P18" s="566">
        <v>37338</v>
      </c>
      <c r="Q18" s="243">
        <f t="shared" si="1"/>
        <v>2.1430484864708887E-2</v>
      </c>
    </row>
    <row r="19" spans="1:17" ht="13.5">
      <c r="A19" s="49" t="s">
        <v>194</v>
      </c>
      <c r="B19" s="564">
        <v>62468</v>
      </c>
      <c r="C19" s="564">
        <v>69614</v>
      </c>
      <c r="D19" s="564">
        <v>80903</v>
      </c>
      <c r="E19" s="564">
        <v>75144</v>
      </c>
      <c r="F19" s="564">
        <v>77568</v>
      </c>
      <c r="G19" s="564">
        <v>84697</v>
      </c>
      <c r="H19" s="564">
        <v>91240</v>
      </c>
      <c r="I19" s="564">
        <v>97666</v>
      </c>
      <c r="J19" s="564">
        <v>120305</v>
      </c>
      <c r="K19" s="564">
        <v>117877</v>
      </c>
      <c r="L19" s="567">
        <v>128483</v>
      </c>
      <c r="M19" s="568">
        <v>127605</v>
      </c>
      <c r="N19" s="568">
        <v>124623</v>
      </c>
      <c r="O19" s="568">
        <v>124915</v>
      </c>
      <c r="P19" s="568">
        <v>121535</v>
      </c>
      <c r="Q19" s="137">
        <f t="shared" si="1"/>
        <v>-2.7058399711803958</v>
      </c>
    </row>
    <row r="20" spans="1:17">
      <c r="A20" s="124" t="s">
        <v>110</v>
      </c>
      <c r="B20" s="560">
        <v>11874</v>
      </c>
      <c r="C20" s="560">
        <v>14652</v>
      </c>
      <c r="D20" s="560">
        <v>17535</v>
      </c>
      <c r="E20" s="560">
        <v>17725</v>
      </c>
      <c r="F20" s="561">
        <v>19222</v>
      </c>
      <c r="G20" s="560">
        <v>20004</v>
      </c>
      <c r="H20" s="560">
        <v>20842</v>
      </c>
      <c r="I20" s="562">
        <v>22161</v>
      </c>
      <c r="J20" s="562">
        <v>24180</v>
      </c>
      <c r="K20" s="561">
        <v>22936</v>
      </c>
      <c r="L20" s="561">
        <v>23387</v>
      </c>
      <c r="M20" s="566">
        <v>22906</v>
      </c>
      <c r="N20" s="566">
        <v>22414</v>
      </c>
      <c r="O20" s="566">
        <v>23035</v>
      </c>
      <c r="P20" s="566">
        <v>22345</v>
      </c>
      <c r="Q20" s="243">
        <f t="shared" si="1"/>
        <v>-2.9954417191230647</v>
      </c>
    </row>
    <row r="21" spans="1:17" ht="13.5">
      <c r="A21" s="49" t="s">
        <v>192</v>
      </c>
      <c r="B21" s="564">
        <v>3193</v>
      </c>
      <c r="C21" s="564">
        <v>3370</v>
      </c>
      <c r="D21" s="564">
        <v>3740</v>
      </c>
      <c r="E21" s="564">
        <v>3653</v>
      </c>
      <c r="F21" s="564">
        <v>3617</v>
      </c>
      <c r="G21" s="564">
        <v>4456</v>
      </c>
      <c r="H21" s="567">
        <v>5119</v>
      </c>
      <c r="I21" s="564">
        <v>5751</v>
      </c>
      <c r="J21" s="564">
        <v>5734</v>
      </c>
      <c r="K21" s="564">
        <v>5611</v>
      </c>
      <c r="L21" s="564">
        <v>5453</v>
      </c>
      <c r="M21" s="568">
        <v>5678</v>
      </c>
      <c r="N21" s="568">
        <v>5755</v>
      </c>
      <c r="O21" s="568">
        <v>5867</v>
      </c>
      <c r="P21" s="568">
        <v>6016</v>
      </c>
      <c r="Q21" s="137">
        <f t="shared" si="1"/>
        <v>2.5396284302028391</v>
      </c>
    </row>
    <row r="22" spans="1:17">
      <c r="A22" s="124" t="s">
        <v>111</v>
      </c>
      <c r="B22" s="560">
        <v>14115</v>
      </c>
      <c r="C22" s="560">
        <v>18013</v>
      </c>
      <c r="D22" s="560">
        <v>19940</v>
      </c>
      <c r="E22" s="560">
        <v>18600</v>
      </c>
      <c r="F22" s="561">
        <v>20847</v>
      </c>
      <c r="G22" s="560">
        <v>20659</v>
      </c>
      <c r="H22" s="560">
        <v>21616</v>
      </c>
      <c r="I22" s="562">
        <v>20269</v>
      </c>
      <c r="J22" s="562">
        <v>21478</v>
      </c>
      <c r="K22" s="561">
        <v>20792</v>
      </c>
      <c r="L22" s="561">
        <v>20605</v>
      </c>
      <c r="M22" s="566">
        <v>21395</v>
      </c>
      <c r="N22" s="566">
        <v>21104</v>
      </c>
      <c r="O22" s="566">
        <v>20035</v>
      </c>
      <c r="P22" s="566">
        <v>19857</v>
      </c>
      <c r="Q22" s="243">
        <f t="shared" si="1"/>
        <v>-0.88844522086348832</v>
      </c>
    </row>
    <row r="23" spans="1:17" ht="12.75" customHeight="1">
      <c r="A23" s="49" t="s">
        <v>193</v>
      </c>
      <c r="B23" s="564">
        <v>5484</v>
      </c>
      <c r="C23" s="564">
        <v>8271</v>
      </c>
      <c r="D23" s="564">
        <v>8765</v>
      </c>
      <c r="E23" s="564">
        <v>8487</v>
      </c>
      <c r="F23" s="567">
        <v>9346</v>
      </c>
      <c r="G23" s="564">
        <v>10120</v>
      </c>
      <c r="H23" s="564">
        <v>10230</v>
      </c>
      <c r="I23" s="564">
        <v>10085</v>
      </c>
      <c r="J23" s="564">
        <v>10896</v>
      </c>
      <c r="K23" s="564">
        <v>10118</v>
      </c>
      <c r="L23" s="564">
        <v>9874</v>
      </c>
      <c r="M23" s="568">
        <v>9336</v>
      </c>
      <c r="N23" s="568">
        <v>9759</v>
      </c>
      <c r="O23" s="568">
        <v>9699</v>
      </c>
      <c r="P23" s="568">
        <v>9502</v>
      </c>
      <c r="Q23" s="137">
        <f t="shared" si="1"/>
        <v>-2.0311372306423294</v>
      </c>
    </row>
    <row r="24" spans="1:17" ht="14.25" customHeight="1">
      <c r="A24" s="124" t="s">
        <v>258</v>
      </c>
      <c r="B24" s="560">
        <v>6788</v>
      </c>
      <c r="C24" s="560">
        <v>7247</v>
      </c>
      <c r="D24" s="560">
        <v>8123</v>
      </c>
      <c r="E24" s="560">
        <v>7925</v>
      </c>
      <c r="F24" s="561">
        <v>8616</v>
      </c>
      <c r="G24" s="560">
        <v>8824</v>
      </c>
      <c r="H24" s="560">
        <v>9496</v>
      </c>
      <c r="I24" s="562">
        <v>9687</v>
      </c>
      <c r="J24" s="562">
        <v>10463</v>
      </c>
      <c r="K24" s="561">
        <v>9755</v>
      </c>
      <c r="L24" s="561">
        <v>10024</v>
      </c>
      <c r="M24" s="566">
        <v>10232</v>
      </c>
      <c r="N24" s="566">
        <v>10015</v>
      </c>
      <c r="O24" s="569">
        <v>11109</v>
      </c>
      <c r="P24" s="566">
        <v>11843</v>
      </c>
      <c r="Q24" s="243">
        <f t="shared" si="1"/>
        <v>6.6072553785219128</v>
      </c>
    </row>
    <row r="25" spans="1:17">
      <c r="A25" s="128" t="s">
        <v>92</v>
      </c>
      <c r="B25" s="564">
        <v>5825</v>
      </c>
      <c r="C25" s="564">
        <v>8770</v>
      </c>
      <c r="D25" s="564">
        <v>9325</v>
      </c>
      <c r="E25" s="564">
        <v>9282</v>
      </c>
      <c r="F25" s="564">
        <v>10149</v>
      </c>
      <c r="G25" s="564">
        <v>10581</v>
      </c>
      <c r="H25" s="564">
        <v>11236</v>
      </c>
      <c r="I25" s="564">
        <v>11207</v>
      </c>
      <c r="J25" s="564">
        <v>11108</v>
      </c>
      <c r="K25" s="564">
        <v>10308</v>
      </c>
      <c r="L25" s="564">
        <v>9868</v>
      </c>
      <c r="M25" s="571">
        <v>9627</v>
      </c>
      <c r="N25" s="571">
        <v>9653</v>
      </c>
      <c r="O25" s="571">
        <v>10911</v>
      </c>
      <c r="P25" s="571">
        <v>9945</v>
      </c>
      <c r="Q25" s="138">
        <f t="shared" si="1"/>
        <v>-8.8534506461369347</v>
      </c>
    </row>
    <row r="26" spans="1:17" ht="183" customHeight="1">
      <c r="A26" s="731" t="s">
        <v>403</v>
      </c>
      <c r="B26" s="731"/>
      <c r="C26" s="731"/>
      <c r="D26" s="731"/>
      <c r="E26" s="731"/>
      <c r="F26" s="731"/>
      <c r="G26" s="731"/>
      <c r="H26" s="731"/>
      <c r="I26" s="731"/>
      <c r="J26" s="731"/>
      <c r="K26" s="731"/>
      <c r="L26" s="731"/>
      <c r="M26" s="731"/>
      <c r="N26" s="731"/>
      <c r="O26" s="731"/>
      <c r="P26" s="731"/>
      <c r="Q26" s="731"/>
    </row>
    <row r="27" spans="1:17">
      <c r="J27" s="82"/>
    </row>
  </sheetData>
  <mergeCells count="7">
    <mergeCell ref="A1:B1"/>
    <mergeCell ref="A26:Q26"/>
    <mergeCell ref="A2:Q2"/>
    <mergeCell ref="Q3:Q4"/>
    <mergeCell ref="A3:A5"/>
    <mergeCell ref="B3:P3"/>
    <mergeCell ref="B5:P5"/>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theme="0" tint="-0.249977111117893"/>
    <pageSetUpPr fitToPage="1"/>
  </sheetPr>
  <dimension ref="A1:AA21"/>
  <sheetViews>
    <sheetView showGridLines="0" zoomScaleNormal="100" workbookViewId="0">
      <selection sqref="A1:B1"/>
    </sheetView>
  </sheetViews>
  <sheetFormatPr baseColWidth="10" defaultRowHeight="12.75"/>
  <cols>
    <col min="1" max="1" width="20.28515625" customWidth="1"/>
    <col min="2" max="4" width="9.5703125" customWidth="1"/>
    <col min="5" max="5" width="8.140625" customWidth="1"/>
    <col min="6" max="10" width="9.5703125" customWidth="1"/>
    <col min="11" max="11" width="8.140625" customWidth="1"/>
    <col min="12" max="13" width="9.5703125" customWidth="1"/>
    <col min="14" max="14" width="8.140625" style="553" customWidth="1"/>
    <col min="15" max="16" width="9.5703125" style="553" customWidth="1"/>
    <col min="17" max="17" width="8.140625" customWidth="1"/>
    <col min="18" max="19" width="9.5703125" customWidth="1"/>
  </cols>
  <sheetData>
    <row r="1" spans="1:27" s="654" customFormat="1">
      <c r="A1" s="675" t="s">
        <v>486</v>
      </c>
    </row>
    <row r="2" spans="1:27" s="4" customFormat="1" ht="12.75" customHeight="1">
      <c r="A2" s="717" t="s">
        <v>395</v>
      </c>
      <c r="B2" s="717"/>
      <c r="C2" s="717"/>
      <c r="D2" s="717"/>
      <c r="E2" s="717"/>
      <c r="F2" s="717"/>
      <c r="G2" s="717"/>
      <c r="H2" s="717"/>
      <c r="I2" s="717"/>
      <c r="J2" s="717"/>
      <c r="K2" s="717"/>
      <c r="L2" s="717"/>
      <c r="M2" s="717"/>
      <c r="N2" s="717"/>
      <c r="O2" s="717"/>
      <c r="P2" s="717"/>
      <c r="Q2" s="717"/>
      <c r="R2" s="717"/>
      <c r="S2" s="717"/>
      <c r="T2" s="105"/>
      <c r="U2" s="105"/>
      <c r="V2" s="105"/>
      <c r="W2" s="105"/>
      <c r="X2" s="105"/>
      <c r="Y2" s="105"/>
      <c r="Z2" s="105"/>
      <c r="AA2" s="105"/>
    </row>
    <row r="3" spans="1:27" ht="12.75" customHeight="1">
      <c r="A3" s="723" t="s">
        <v>2</v>
      </c>
      <c r="B3" s="895" t="s">
        <v>140</v>
      </c>
      <c r="C3" s="733"/>
      <c r="D3" s="733"/>
      <c r="E3" s="733"/>
      <c r="F3" s="733"/>
      <c r="G3" s="733"/>
      <c r="H3" s="733"/>
      <c r="I3" s="733"/>
      <c r="J3" s="733"/>
      <c r="K3" s="733"/>
      <c r="L3" s="733"/>
      <c r="M3" s="733"/>
      <c r="N3" s="733"/>
      <c r="O3" s="733"/>
      <c r="P3" s="733"/>
      <c r="Q3" s="733"/>
      <c r="R3" s="733"/>
      <c r="S3" s="733"/>
    </row>
    <row r="4" spans="1:27" s="654" customFormat="1" ht="12.75" customHeight="1">
      <c r="A4" s="724"/>
      <c r="B4" s="895">
        <v>2011</v>
      </c>
      <c r="C4" s="733"/>
      <c r="D4" s="733"/>
      <c r="E4" s="895">
        <v>2012</v>
      </c>
      <c r="F4" s="733"/>
      <c r="G4" s="733"/>
      <c r="H4" s="895">
        <v>2013</v>
      </c>
      <c r="I4" s="733"/>
      <c r="J4" s="733"/>
      <c r="K4" s="895">
        <v>2014</v>
      </c>
      <c r="L4" s="733"/>
      <c r="M4" s="733"/>
      <c r="N4" s="895">
        <v>2015</v>
      </c>
      <c r="O4" s="733"/>
      <c r="P4" s="733"/>
      <c r="Q4" s="895">
        <v>2016</v>
      </c>
      <c r="R4" s="733"/>
      <c r="S4" s="733"/>
    </row>
    <row r="5" spans="1:27" ht="72" customHeight="1">
      <c r="A5" s="724"/>
      <c r="B5" s="50" t="s">
        <v>164</v>
      </c>
      <c r="C5" s="50" t="s">
        <v>165</v>
      </c>
      <c r="D5" s="50" t="s">
        <v>196</v>
      </c>
      <c r="E5" s="50" t="s">
        <v>369</v>
      </c>
      <c r="F5" s="50" t="s">
        <v>370</v>
      </c>
      <c r="G5" s="50" t="s">
        <v>196</v>
      </c>
      <c r="H5" s="50" t="s">
        <v>164</v>
      </c>
      <c r="I5" s="50" t="s">
        <v>165</v>
      </c>
      <c r="J5" s="50" t="s">
        <v>196</v>
      </c>
      <c r="K5" s="50" t="s">
        <v>369</v>
      </c>
      <c r="L5" s="50" t="s">
        <v>370</v>
      </c>
      <c r="M5" s="682" t="s">
        <v>196</v>
      </c>
      <c r="N5" s="50" t="s">
        <v>369</v>
      </c>
      <c r="O5" s="50" t="s">
        <v>370</v>
      </c>
      <c r="P5" s="682" t="s">
        <v>196</v>
      </c>
      <c r="Q5" s="50" t="s">
        <v>369</v>
      </c>
      <c r="R5" s="50" t="s">
        <v>370</v>
      </c>
      <c r="S5" s="682" t="s">
        <v>196</v>
      </c>
    </row>
    <row r="6" spans="1:27">
      <c r="A6" s="725"/>
      <c r="B6" s="160" t="s">
        <v>39</v>
      </c>
      <c r="C6" s="894" t="s">
        <v>40</v>
      </c>
      <c r="D6" s="766"/>
      <c r="E6" s="160" t="s">
        <v>39</v>
      </c>
      <c r="F6" s="894" t="s">
        <v>40</v>
      </c>
      <c r="G6" s="766"/>
      <c r="H6" s="246" t="s">
        <v>39</v>
      </c>
      <c r="I6" s="894" t="s">
        <v>40</v>
      </c>
      <c r="J6" s="766"/>
      <c r="K6" s="322" t="s">
        <v>39</v>
      </c>
      <c r="L6" s="894" t="s">
        <v>40</v>
      </c>
      <c r="M6" s="766"/>
      <c r="N6" s="618" t="s">
        <v>39</v>
      </c>
      <c r="O6" s="894" t="s">
        <v>40</v>
      </c>
      <c r="P6" s="766"/>
      <c r="Q6" s="520" t="s">
        <v>39</v>
      </c>
      <c r="R6" s="894" t="s">
        <v>40</v>
      </c>
      <c r="S6" s="766"/>
    </row>
    <row r="7" spans="1:27" ht="13.5">
      <c r="A7" s="9" t="s">
        <v>20</v>
      </c>
      <c r="B7" s="166">
        <v>11100</v>
      </c>
      <c r="C7" s="417">
        <v>100</v>
      </c>
      <c r="D7" s="417">
        <v>100</v>
      </c>
      <c r="E7" s="166">
        <v>11500</v>
      </c>
      <c r="F7" s="417">
        <v>100</v>
      </c>
      <c r="G7" s="417">
        <v>100</v>
      </c>
      <c r="H7" s="166">
        <v>12100</v>
      </c>
      <c r="I7" s="417">
        <v>100</v>
      </c>
      <c r="J7" s="417">
        <v>100</v>
      </c>
      <c r="K7" s="166">
        <v>13000</v>
      </c>
      <c r="L7" s="417">
        <v>100</v>
      </c>
      <c r="M7" s="417">
        <v>100</v>
      </c>
      <c r="N7" s="166">
        <v>11800</v>
      </c>
      <c r="O7" s="417">
        <v>100</v>
      </c>
      <c r="P7" s="417">
        <v>100</v>
      </c>
      <c r="Q7" s="166">
        <v>11800</v>
      </c>
      <c r="R7" s="417">
        <v>100</v>
      </c>
      <c r="S7" s="532">
        <v>100</v>
      </c>
    </row>
    <row r="8" spans="1:27" ht="25.5">
      <c r="A8" s="104" t="s">
        <v>21</v>
      </c>
      <c r="B8" s="167"/>
      <c r="C8" s="450">
        <v>83.208652546191971</v>
      </c>
      <c r="D8" s="450">
        <v>93.828740431731433</v>
      </c>
      <c r="E8" s="167"/>
      <c r="F8" s="450">
        <v>79.188697234983096</v>
      </c>
      <c r="G8" s="450">
        <v>92.828929788229004</v>
      </c>
      <c r="H8" s="167"/>
      <c r="I8" s="450">
        <v>76</v>
      </c>
      <c r="J8" s="450">
        <v>92.1</v>
      </c>
      <c r="K8" s="167"/>
      <c r="L8" s="450">
        <v>66</v>
      </c>
      <c r="M8" s="450">
        <v>91</v>
      </c>
      <c r="N8" s="167"/>
      <c r="O8" s="450">
        <v>73</v>
      </c>
      <c r="P8" s="450">
        <v>92</v>
      </c>
      <c r="Q8" s="167"/>
      <c r="R8" s="450">
        <v>68.924525291207914</v>
      </c>
      <c r="S8" s="455">
        <v>91.162673371659196</v>
      </c>
    </row>
    <row r="9" spans="1:27">
      <c r="A9" s="199" t="s">
        <v>57</v>
      </c>
      <c r="B9" s="168"/>
      <c r="C9" s="531"/>
      <c r="D9" s="531"/>
      <c r="E9" s="168"/>
      <c r="F9" s="531"/>
      <c r="G9" s="531"/>
      <c r="H9" s="168"/>
      <c r="I9" s="531"/>
      <c r="J9" s="531"/>
      <c r="K9" s="168"/>
      <c r="L9" s="531"/>
      <c r="M9" s="531"/>
      <c r="N9" s="168"/>
      <c r="O9" s="531"/>
      <c r="P9" s="531"/>
      <c r="Q9" s="168"/>
      <c r="R9" s="531"/>
      <c r="S9" s="168"/>
    </row>
    <row r="10" spans="1:27">
      <c r="A10" s="200" t="s">
        <v>86</v>
      </c>
      <c r="B10" s="169">
        <v>1800</v>
      </c>
      <c r="C10" s="450">
        <v>16.37674628210906</v>
      </c>
      <c r="D10" s="450">
        <v>59.749184980554972</v>
      </c>
      <c r="E10" s="169">
        <v>2100</v>
      </c>
      <c r="F10" s="450">
        <v>18.609690560804367</v>
      </c>
      <c r="G10" s="450">
        <v>57.591313715011026</v>
      </c>
      <c r="H10" s="169">
        <v>2200</v>
      </c>
      <c r="I10" s="450">
        <v>18.426501035196686</v>
      </c>
      <c r="J10" s="450">
        <v>57.620186742804222</v>
      </c>
      <c r="K10" s="169">
        <v>2300</v>
      </c>
      <c r="L10" s="450">
        <v>17.628992628992631</v>
      </c>
      <c r="M10" s="450">
        <v>56.823500746325195</v>
      </c>
      <c r="N10" s="169">
        <v>2300</v>
      </c>
      <c r="O10" s="450">
        <v>19.220315950399183</v>
      </c>
      <c r="P10" s="450">
        <v>57.220092220552296</v>
      </c>
      <c r="Q10" s="169">
        <v>2200</v>
      </c>
      <c r="R10" s="450">
        <v>19</v>
      </c>
      <c r="S10" s="455">
        <v>57.124664852087378</v>
      </c>
    </row>
    <row r="11" spans="1:27">
      <c r="A11" s="199" t="s">
        <v>68</v>
      </c>
      <c r="B11" s="170">
        <v>3900</v>
      </c>
      <c r="C11" s="417">
        <v>34.709328526363223</v>
      </c>
      <c r="D11" s="417">
        <v>32.24451777518599</v>
      </c>
      <c r="E11" s="170">
        <v>4000</v>
      </c>
      <c r="F11" s="417">
        <v>34.809742567391872</v>
      </c>
      <c r="G11" s="417">
        <v>33.48691462355535</v>
      </c>
      <c r="H11" s="170">
        <v>4400</v>
      </c>
      <c r="I11" s="417">
        <v>36.12422360248447</v>
      </c>
      <c r="J11" s="417">
        <v>32.969567989732802</v>
      </c>
      <c r="K11" s="170">
        <v>4300</v>
      </c>
      <c r="L11" s="417">
        <v>32.954545454545453</v>
      </c>
      <c r="M11" s="417">
        <v>33.175741667059114</v>
      </c>
      <c r="N11" s="170">
        <v>4300</v>
      </c>
      <c r="O11" s="417">
        <v>36.724987260064552</v>
      </c>
      <c r="P11" s="417">
        <v>33.143371264403072</v>
      </c>
      <c r="Q11" s="170">
        <v>4300</v>
      </c>
      <c r="R11" s="417">
        <v>37</v>
      </c>
      <c r="S11" s="423">
        <v>33.112817195376486</v>
      </c>
    </row>
    <row r="12" spans="1:27">
      <c r="A12" s="200" t="s">
        <v>35</v>
      </c>
      <c r="B12" s="169">
        <v>3600</v>
      </c>
      <c r="C12" s="450">
        <v>32.122577737719695</v>
      </c>
      <c r="D12" s="450">
        <v>1.8350376759904627</v>
      </c>
      <c r="E12" s="169">
        <v>3000</v>
      </c>
      <c r="F12" s="450">
        <v>25.76926410678686</v>
      </c>
      <c r="G12" s="450">
        <v>1.7507014496626363</v>
      </c>
      <c r="H12" s="169">
        <v>2600</v>
      </c>
      <c r="I12" s="450">
        <v>21.540372670807454</v>
      </c>
      <c r="J12" s="450">
        <v>1.5595745285739233</v>
      </c>
      <c r="K12" s="169">
        <v>2000</v>
      </c>
      <c r="L12" s="450">
        <v>15.601965601965603</v>
      </c>
      <c r="M12" s="450">
        <v>1.2186906855749366</v>
      </c>
      <c r="N12" s="169">
        <v>2100</v>
      </c>
      <c r="O12" s="450">
        <v>17.462204858162053</v>
      </c>
      <c r="P12" s="450">
        <v>1.2274944023556116</v>
      </c>
      <c r="Q12" s="169">
        <v>1600</v>
      </c>
      <c r="R12" s="450">
        <v>14</v>
      </c>
      <c r="S12" s="455">
        <v>0.92519132419533989</v>
      </c>
    </row>
    <row r="13" spans="1:27" ht="13.5">
      <c r="A13" s="134" t="s">
        <v>1</v>
      </c>
      <c r="B13" s="171"/>
      <c r="C13" s="417">
        <v>16.791347453808022</v>
      </c>
      <c r="D13" s="417">
        <v>6.1712595682685762</v>
      </c>
      <c r="E13" s="171"/>
      <c r="F13" s="417">
        <v>20.811302765016901</v>
      </c>
      <c r="G13" s="417">
        <v>7.1710702117709939</v>
      </c>
      <c r="H13" s="171"/>
      <c r="I13" s="417">
        <v>23.90890269151139</v>
      </c>
      <c r="J13" s="417">
        <v>7.8506707388890469</v>
      </c>
      <c r="K13" s="171"/>
      <c r="L13" s="417">
        <v>33.81449631449631</v>
      </c>
      <c r="M13" s="417">
        <v>8.7820669010407588</v>
      </c>
      <c r="N13" s="171"/>
      <c r="O13" s="417">
        <v>26.592491931374212</v>
      </c>
      <c r="P13" s="417">
        <v>8.4090421126890167</v>
      </c>
      <c r="Q13" s="171"/>
      <c r="R13" s="417">
        <v>31.075474708792083</v>
      </c>
      <c r="S13" s="423">
        <v>8.837326628340799</v>
      </c>
    </row>
    <row r="14" spans="1:27">
      <c r="A14" s="201" t="s">
        <v>57</v>
      </c>
      <c r="B14" s="172"/>
      <c r="C14" s="450"/>
      <c r="D14" s="450"/>
      <c r="E14" s="172"/>
      <c r="F14" s="450"/>
      <c r="G14" s="450"/>
      <c r="H14" s="172"/>
      <c r="I14" s="450"/>
      <c r="J14" s="450"/>
      <c r="K14" s="172"/>
      <c r="L14" s="450"/>
      <c r="M14" s="450"/>
      <c r="N14" s="172"/>
      <c r="O14" s="450"/>
      <c r="P14" s="450"/>
      <c r="Q14" s="172"/>
      <c r="R14" s="450"/>
      <c r="S14" s="455"/>
    </row>
    <row r="15" spans="1:27">
      <c r="A15" s="202" t="s">
        <v>86</v>
      </c>
      <c r="B15" s="166">
        <v>400</v>
      </c>
      <c r="C15" s="417">
        <v>4.0198287516899498</v>
      </c>
      <c r="D15" s="417">
        <v>0.82755820572324756</v>
      </c>
      <c r="E15" s="166">
        <v>500</v>
      </c>
      <c r="F15" s="417">
        <v>4.1431914709196498</v>
      </c>
      <c r="G15" s="417">
        <v>0.93317856904268826</v>
      </c>
      <c r="H15" s="166">
        <v>600</v>
      </c>
      <c r="I15" s="417">
        <v>4.63768115942029</v>
      </c>
      <c r="J15" s="417">
        <v>0.98143537716116824</v>
      </c>
      <c r="K15" s="166">
        <v>500</v>
      </c>
      <c r="L15" s="417">
        <v>3.8774570024570028</v>
      </c>
      <c r="M15" s="417">
        <v>1.0100472365492543</v>
      </c>
      <c r="N15" s="166">
        <v>500</v>
      </c>
      <c r="O15" s="417">
        <v>4.6033633429590628</v>
      </c>
      <c r="P15" s="417">
        <v>1.0632968336247175</v>
      </c>
      <c r="Q15" s="166">
        <v>600</v>
      </c>
      <c r="R15" s="417">
        <v>4.6673049305887986</v>
      </c>
      <c r="S15" s="423">
        <v>1.1245509323113101</v>
      </c>
    </row>
    <row r="16" spans="1:27">
      <c r="A16" s="201" t="s">
        <v>68</v>
      </c>
      <c r="B16" s="173">
        <v>700</v>
      </c>
      <c r="C16" s="450">
        <v>6.3271744028841823</v>
      </c>
      <c r="D16" s="450">
        <v>3.8748751099629408</v>
      </c>
      <c r="E16" s="173">
        <v>900</v>
      </c>
      <c r="F16" s="450">
        <v>7.7489815376614368</v>
      </c>
      <c r="G16" s="450">
        <v>4.6554546061861179</v>
      </c>
      <c r="H16" s="173">
        <v>1500</v>
      </c>
      <c r="I16" s="450">
        <v>12.149068322981368</v>
      </c>
      <c r="J16" s="450">
        <v>5.2645793819373656</v>
      </c>
      <c r="K16" s="173">
        <v>1400</v>
      </c>
      <c r="L16" s="450">
        <v>10.618857493857494</v>
      </c>
      <c r="M16" s="450">
        <v>5.0162471616096056</v>
      </c>
      <c r="N16" s="173">
        <v>1700</v>
      </c>
      <c r="O16" s="450">
        <v>14.565992865636149</v>
      </c>
      <c r="P16" s="450">
        <v>5.7824944534756515</v>
      </c>
      <c r="Q16" s="173">
        <v>1600</v>
      </c>
      <c r="R16" s="450">
        <v>13</v>
      </c>
      <c r="S16" s="455">
        <v>5.4575709862604613</v>
      </c>
    </row>
    <row r="17" spans="1:19" ht="13.5">
      <c r="A17" s="334" t="s">
        <v>173</v>
      </c>
      <c r="B17" s="174">
        <v>700</v>
      </c>
      <c r="C17" s="430">
        <v>6.4443442992338893</v>
      </c>
      <c r="D17" s="430">
        <v>1.4688262525823876</v>
      </c>
      <c r="E17" s="174">
        <v>1000</v>
      </c>
      <c r="F17" s="430">
        <v>8.9191297564358152</v>
      </c>
      <c r="G17" s="430">
        <v>1.5824370365421871</v>
      </c>
      <c r="H17" s="174">
        <v>900</v>
      </c>
      <c r="I17" s="430">
        <v>7.1221532091097313</v>
      </c>
      <c r="J17" s="430">
        <v>1.6046559797905133</v>
      </c>
      <c r="K17" s="174">
        <v>2500</v>
      </c>
      <c r="L17" s="430">
        <v>19.318181818181817</v>
      </c>
      <c r="M17" s="430">
        <v>2.7557725028819005</v>
      </c>
      <c r="N17" s="174">
        <v>900</v>
      </c>
      <c r="O17" s="430">
        <v>7.4231357227790049</v>
      </c>
      <c r="P17" s="430">
        <v>1.5632508255886473</v>
      </c>
      <c r="Q17" s="174">
        <v>1500</v>
      </c>
      <c r="R17" s="430">
        <v>12.725386947502793</v>
      </c>
      <c r="S17" s="442">
        <v>2.255204709769028</v>
      </c>
    </row>
    <row r="18" spans="1:19">
      <c r="A18" s="572" t="s">
        <v>368</v>
      </c>
      <c r="B18" s="575">
        <v>4800</v>
      </c>
      <c r="C18" s="573">
        <v>43.181613339342043</v>
      </c>
      <c r="D18" s="574">
        <v>4.1586889631041988</v>
      </c>
      <c r="E18" s="575">
        <v>4600</v>
      </c>
      <c r="F18" s="573">
        <v>40.261766490422119</v>
      </c>
      <c r="G18" s="574">
        <v>4.3780062128398693</v>
      </c>
      <c r="H18" s="530">
        <v>4300</v>
      </c>
      <c r="I18" s="573">
        <v>35.776397515527954</v>
      </c>
      <c r="J18" s="574">
        <v>4.3318807087941318</v>
      </c>
      <c r="K18" s="530">
        <v>5100</v>
      </c>
      <c r="L18" s="573">
        <v>39.534705159705155</v>
      </c>
      <c r="M18" s="574">
        <v>4.7289785070629593</v>
      </c>
      <c r="N18" s="530">
        <v>3900</v>
      </c>
      <c r="O18" s="573">
        <v>32.809580431459146</v>
      </c>
      <c r="P18" s="574">
        <v>3.9961557729861266</v>
      </c>
      <c r="Q18" s="530">
        <v>3800</v>
      </c>
      <c r="R18" s="533">
        <v>31.570129248444236</v>
      </c>
      <c r="S18" s="534">
        <v>3.9755967565412331</v>
      </c>
    </row>
    <row r="19" spans="1:19" ht="112.5" customHeight="1">
      <c r="A19" s="758" t="s">
        <v>394</v>
      </c>
      <c r="B19" s="893"/>
      <c r="C19" s="893"/>
      <c r="D19" s="893"/>
      <c r="E19" s="893"/>
      <c r="F19" s="893"/>
      <c r="G19" s="893"/>
      <c r="H19" s="893"/>
      <c r="I19" s="893"/>
      <c r="J19" s="893"/>
      <c r="K19" s="893"/>
      <c r="L19" s="893"/>
      <c r="M19" s="893"/>
      <c r="N19" s="893"/>
      <c r="O19" s="893"/>
      <c r="P19" s="893"/>
      <c r="Q19" s="893"/>
      <c r="R19" s="893"/>
      <c r="S19" s="893"/>
    </row>
    <row r="20" spans="1:19">
      <c r="A20" s="165"/>
      <c r="B20" s="85"/>
      <c r="C20" s="85"/>
      <c r="D20" s="85"/>
    </row>
    <row r="21" spans="1:19">
      <c r="A21" s="165"/>
      <c r="B21" s="85"/>
      <c r="C21" s="85"/>
      <c r="D21" s="85"/>
    </row>
  </sheetData>
  <mergeCells count="16">
    <mergeCell ref="A2:S2"/>
    <mergeCell ref="A19:S19"/>
    <mergeCell ref="R6:S6"/>
    <mergeCell ref="L6:M6"/>
    <mergeCell ref="O6:P6"/>
    <mergeCell ref="A3:A6"/>
    <mergeCell ref="C6:D6"/>
    <mergeCell ref="I6:J6"/>
    <mergeCell ref="F6:G6"/>
    <mergeCell ref="Q4:S4"/>
    <mergeCell ref="B3:S3"/>
    <mergeCell ref="B4:D4"/>
    <mergeCell ref="E4:G4"/>
    <mergeCell ref="H4:J4"/>
    <mergeCell ref="K4:M4"/>
    <mergeCell ref="N4:P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M17"/>
  <sheetViews>
    <sheetView showGridLines="0" zoomScaleNormal="100" workbookViewId="0">
      <selection sqref="A1:B1"/>
    </sheetView>
  </sheetViews>
  <sheetFormatPr baseColWidth="10" defaultColWidth="10.85546875" defaultRowHeight="12.75"/>
  <cols>
    <col min="1" max="1" width="16.28515625" style="553" customWidth="1"/>
    <col min="2" max="10" width="7.5703125" style="553" customWidth="1"/>
    <col min="11" max="16384" width="10.85546875" style="11"/>
  </cols>
  <sheetData>
    <row r="1" spans="1:13">
      <c r="A1" s="675" t="s">
        <v>486</v>
      </c>
      <c r="B1" s="654"/>
      <c r="C1" s="654"/>
      <c r="D1" s="654"/>
      <c r="E1" s="654"/>
      <c r="F1" s="654"/>
      <c r="G1" s="654"/>
      <c r="H1" s="654"/>
      <c r="I1" s="654"/>
      <c r="J1" s="654"/>
    </row>
    <row r="2" spans="1:13" ht="27" customHeight="1">
      <c r="A2" s="896" t="s">
        <v>450</v>
      </c>
      <c r="B2" s="896"/>
      <c r="C2" s="896"/>
      <c r="D2" s="896"/>
      <c r="E2" s="896"/>
      <c r="F2" s="896"/>
      <c r="G2" s="896"/>
      <c r="H2" s="896"/>
      <c r="I2" s="896"/>
      <c r="J2" s="896"/>
    </row>
    <row r="3" spans="1:13" ht="16.5" customHeight="1">
      <c r="A3" s="884" t="s">
        <v>514</v>
      </c>
      <c r="B3" s="680">
        <v>1991</v>
      </c>
      <c r="C3" s="680">
        <v>1994</v>
      </c>
      <c r="D3" s="680">
        <v>1997</v>
      </c>
      <c r="E3" s="680">
        <v>2000</v>
      </c>
      <c r="F3" s="680">
        <v>2003</v>
      </c>
      <c r="G3" s="687">
        <v>2006</v>
      </c>
      <c r="H3" s="679">
        <v>2009</v>
      </c>
      <c r="I3" s="679">
        <v>2012</v>
      </c>
      <c r="J3" s="2">
        <v>2016</v>
      </c>
      <c r="K3" s="553"/>
      <c r="L3" s="553"/>
    </row>
    <row r="4" spans="1:13" ht="12.75" customHeight="1">
      <c r="A4" s="885"/>
      <c r="B4" s="818" t="s">
        <v>123</v>
      </c>
      <c r="C4" s="819"/>
      <c r="D4" s="819"/>
      <c r="E4" s="819"/>
      <c r="F4" s="819"/>
      <c r="G4" s="819"/>
      <c r="H4" s="819"/>
      <c r="I4" s="819"/>
      <c r="J4" s="819"/>
      <c r="K4" s="42"/>
      <c r="L4" s="553"/>
    </row>
    <row r="5" spans="1:13">
      <c r="A5" s="13" t="s">
        <v>41</v>
      </c>
      <c r="B5" s="585">
        <v>30</v>
      </c>
      <c r="C5" s="586">
        <v>34</v>
      </c>
      <c r="D5" s="586">
        <v>32</v>
      </c>
      <c r="E5" s="586">
        <v>28</v>
      </c>
      <c r="F5" s="587">
        <v>26</v>
      </c>
      <c r="G5" s="586">
        <v>25</v>
      </c>
      <c r="H5" s="586">
        <v>23</v>
      </c>
      <c r="I5" s="588">
        <v>22</v>
      </c>
      <c r="J5" s="589">
        <v>22</v>
      </c>
    </row>
    <row r="6" spans="1:13" ht="12" customHeight="1">
      <c r="A6" s="688" t="s">
        <v>482</v>
      </c>
      <c r="B6" s="689"/>
      <c r="C6" s="690"/>
      <c r="D6" s="690"/>
      <c r="E6" s="690"/>
      <c r="F6" s="690"/>
      <c r="G6" s="690"/>
      <c r="H6" s="690"/>
      <c r="I6" s="690"/>
      <c r="J6" s="691"/>
      <c r="K6" s="80"/>
      <c r="L6" s="80"/>
      <c r="M6" s="80"/>
    </row>
    <row r="7" spans="1:13" ht="12" customHeight="1">
      <c r="A7" s="582" t="s">
        <v>98</v>
      </c>
      <c r="B7" s="26">
        <v>32</v>
      </c>
      <c r="C7" s="37">
        <v>35</v>
      </c>
      <c r="D7" s="37">
        <v>34</v>
      </c>
      <c r="E7" s="37">
        <v>30</v>
      </c>
      <c r="F7" s="38">
        <v>27</v>
      </c>
      <c r="G7" s="37">
        <v>27</v>
      </c>
      <c r="H7" s="37">
        <v>25</v>
      </c>
      <c r="I7" s="83">
        <v>25</v>
      </c>
      <c r="J7" s="135">
        <v>24</v>
      </c>
      <c r="K7" s="81"/>
      <c r="L7" s="81"/>
      <c r="M7" s="81"/>
    </row>
    <row r="8" spans="1:13">
      <c r="A8" s="584" t="s">
        <v>70</v>
      </c>
      <c r="B8" s="590">
        <v>29</v>
      </c>
      <c r="C8" s="591">
        <v>31</v>
      </c>
      <c r="D8" s="591">
        <v>28</v>
      </c>
      <c r="E8" s="591">
        <v>25</v>
      </c>
      <c r="F8" s="591">
        <v>24</v>
      </c>
      <c r="G8" s="591">
        <v>23</v>
      </c>
      <c r="H8" s="591">
        <v>20</v>
      </c>
      <c r="I8" s="591">
        <v>20</v>
      </c>
      <c r="J8" s="374">
        <v>20</v>
      </c>
      <c r="K8" s="81"/>
      <c r="L8" s="81"/>
      <c r="M8" s="81"/>
    </row>
    <row r="9" spans="1:13">
      <c r="A9" s="13" t="s">
        <v>68</v>
      </c>
      <c r="B9" s="26">
        <v>59</v>
      </c>
      <c r="C9" s="37">
        <v>65</v>
      </c>
      <c r="D9" s="37">
        <v>62</v>
      </c>
      <c r="E9" s="37">
        <v>53</v>
      </c>
      <c r="F9" s="38">
        <v>51</v>
      </c>
      <c r="G9" s="37">
        <v>50</v>
      </c>
      <c r="H9" s="37">
        <v>45</v>
      </c>
      <c r="I9" s="83">
        <v>42</v>
      </c>
      <c r="J9" s="135">
        <v>36</v>
      </c>
      <c r="L9" s="14"/>
    </row>
    <row r="10" spans="1:13">
      <c r="A10" s="688" t="s">
        <v>482</v>
      </c>
      <c r="B10" s="689"/>
      <c r="C10" s="690"/>
      <c r="D10" s="690"/>
      <c r="E10" s="690"/>
      <c r="F10" s="690"/>
      <c r="G10" s="690"/>
      <c r="H10" s="690"/>
      <c r="I10" s="690"/>
      <c r="J10" s="691"/>
      <c r="L10" s="14"/>
    </row>
    <row r="11" spans="1:13">
      <c r="A11" s="582" t="s">
        <v>98</v>
      </c>
      <c r="B11" s="26">
        <v>68</v>
      </c>
      <c r="C11" s="37">
        <v>68</v>
      </c>
      <c r="D11" s="37">
        <v>66</v>
      </c>
      <c r="E11" s="37">
        <v>57</v>
      </c>
      <c r="F11" s="38">
        <v>53</v>
      </c>
      <c r="G11" s="37">
        <v>53</v>
      </c>
      <c r="H11" s="37">
        <v>48</v>
      </c>
      <c r="I11" s="83">
        <v>45</v>
      </c>
      <c r="J11" s="135">
        <v>39</v>
      </c>
      <c r="L11" s="14"/>
    </row>
    <row r="12" spans="1:13">
      <c r="A12" s="584" t="s">
        <v>70</v>
      </c>
      <c r="B12" s="590">
        <v>52</v>
      </c>
      <c r="C12" s="591">
        <v>59</v>
      </c>
      <c r="D12" s="591">
        <v>54</v>
      </c>
      <c r="E12" s="591">
        <v>46</v>
      </c>
      <c r="F12" s="591">
        <v>47</v>
      </c>
      <c r="G12" s="591">
        <v>45</v>
      </c>
      <c r="H12" s="591">
        <v>42</v>
      </c>
      <c r="I12" s="591">
        <v>37</v>
      </c>
      <c r="J12" s="374">
        <v>31</v>
      </c>
      <c r="L12" s="14"/>
    </row>
    <row r="13" spans="1:13">
      <c r="A13" s="13" t="s">
        <v>86</v>
      </c>
      <c r="B13" s="26">
        <v>24</v>
      </c>
      <c r="C13" s="37">
        <v>25</v>
      </c>
      <c r="D13" s="37">
        <v>23</v>
      </c>
      <c r="E13" s="37">
        <v>20</v>
      </c>
      <c r="F13" s="38">
        <v>17</v>
      </c>
      <c r="G13" s="37">
        <v>16</v>
      </c>
      <c r="H13" s="37">
        <v>13</v>
      </c>
      <c r="I13" s="83">
        <v>13</v>
      </c>
      <c r="J13" s="135">
        <v>14</v>
      </c>
      <c r="L13" s="14"/>
    </row>
    <row r="14" spans="1:13">
      <c r="A14" s="688" t="s">
        <v>482</v>
      </c>
      <c r="B14" s="689"/>
      <c r="C14" s="690"/>
      <c r="D14" s="690"/>
      <c r="E14" s="690"/>
      <c r="F14" s="690"/>
      <c r="G14" s="690"/>
      <c r="H14" s="690"/>
      <c r="I14" s="690"/>
      <c r="J14" s="691"/>
      <c r="L14" s="14"/>
    </row>
    <row r="15" spans="1:13">
      <c r="A15" s="582" t="s">
        <v>98</v>
      </c>
      <c r="B15" s="26">
        <v>23</v>
      </c>
      <c r="C15" s="37">
        <v>24</v>
      </c>
      <c r="D15" s="37">
        <v>23</v>
      </c>
      <c r="E15" s="37">
        <v>20</v>
      </c>
      <c r="F15" s="38">
        <v>16</v>
      </c>
      <c r="G15" s="37">
        <v>14</v>
      </c>
      <c r="H15" s="37">
        <v>13</v>
      </c>
      <c r="I15" s="83">
        <v>12</v>
      </c>
      <c r="J15" s="135">
        <v>14</v>
      </c>
      <c r="L15" s="14"/>
    </row>
    <row r="16" spans="1:13">
      <c r="A16" s="583" t="s">
        <v>70</v>
      </c>
      <c r="B16" s="590">
        <v>25</v>
      </c>
      <c r="C16" s="591">
        <v>26</v>
      </c>
      <c r="D16" s="591">
        <v>23</v>
      </c>
      <c r="E16" s="591">
        <v>19</v>
      </c>
      <c r="F16" s="591">
        <v>17</v>
      </c>
      <c r="G16" s="591">
        <v>17</v>
      </c>
      <c r="H16" s="591">
        <v>13</v>
      </c>
      <c r="I16" s="591">
        <v>13</v>
      </c>
      <c r="J16" s="374">
        <v>15</v>
      </c>
      <c r="L16" s="14"/>
    </row>
    <row r="17" spans="1:10" ht="89.25" customHeight="1">
      <c r="A17" s="731" t="s">
        <v>374</v>
      </c>
      <c r="B17" s="758"/>
      <c r="C17" s="758"/>
      <c r="D17" s="758"/>
      <c r="E17" s="758"/>
      <c r="F17" s="758"/>
      <c r="G17" s="758"/>
      <c r="H17" s="758"/>
      <c r="I17" s="758"/>
      <c r="J17" s="580"/>
    </row>
  </sheetData>
  <mergeCells count="4">
    <mergeCell ref="A17:I17"/>
    <mergeCell ref="B4:J4"/>
    <mergeCell ref="A2:J2"/>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L74"/>
  <sheetViews>
    <sheetView showGridLines="0" zoomScaleNormal="100" workbookViewId="0">
      <selection sqref="A1:B1"/>
    </sheetView>
  </sheetViews>
  <sheetFormatPr baseColWidth="10" defaultRowHeight="12.75"/>
  <cols>
    <col min="1" max="1" width="41.85546875" customWidth="1"/>
    <col min="3" max="3" width="4.28515625" customWidth="1"/>
    <col min="5" max="5" width="4.42578125" customWidth="1"/>
    <col min="7" max="7" width="4" customWidth="1"/>
    <col min="9" max="9" width="4.28515625" customWidth="1"/>
  </cols>
  <sheetData>
    <row r="1" spans="1:12" s="654" customFormat="1">
      <c r="A1" s="675" t="s">
        <v>486</v>
      </c>
    </row>
    <row r="2" spans="1:12" s="401" customFormat="1" ht="28.5" customHeight="1">
      <c r="A2" s="899" t="s">
        <v>455</v>
      </c>
      <c r="B2" s="899"/>
      <c r="C2" s="899"/>
      <c r="D2" s="899"/>
      <c r="E2" s="899"/>
      <c r="F2" s="899"/>
      <c r="G2" s="899"/>
      <c r="H2" s="899"/>
      <c r="I2" s="899"/>
      <c r="J2" s="402"/>
      <c r="K2" s="402"/>
      <c r="L2" s="402"/>
    </row>
    <row r="3" spans="1:12" s="553" customFormat="1">
      <c r="A3" s="900" t="s">
        <v>515</v>
      </c>
      <c r="B3" s="897" t="s">
        <v>406</v>
      </c>
      <c r="C3" s="897"/>
      <c r="D3" s="897" t="s">
        <v>407</v>
      </c>
      <c r="E3" s="897"/>
      <c r="F3" s="897" t="s">
        <v>408</v>
      </c>
      <c r="G3" s="897"/>
      <c r="H3" s="897" t="s">
        <v>409</v>
      </c>
      <c r="I3" s="898"/>
      <c r="J3" s="348"/>
    </row>
    <row r="4" spans="1:12" s="553" customFormat="1">
      <c r="A4" s="901"/>
      <c r="B4" s="622" t="s">
        <v>410</v>
      </c>
      <c r="C4" s="623" t="s">
        <v>411</v>
      </c>
      <c r="D4" s="622" t="s">
        <v>410</v>
      </c>
      <c r="E4" s="623" t="s">
        <v>411</v>
      </c>
      <c r="F4" s="622" t="s">
        <v>410</v>
      </c>
      <c r="G4" s="623" t="s">
        <v>411</v>
      </c>
      <c r="H4" s="622" t="s">
        <v>410</v>
      </c>
      <c r="I4" s="624" t="s">
        <v>411</v>
      </c>
      <c r="J4" s="348"/>
    </row>
    <row r="5" spans="1:12" s="553" customFormat="1">
      <c r="A5" s="625" t="s">
        <v>416</v>
      </c>
      <c r="B5" s="626"/>
      <c r="C5" s="627"/>
      <c r="D5" s="626"/>
      <c r="E5" s="627"/>
      <c r="F5" s="626"/>
      <c r="G5" s="627"/>
      <c r="H5" s="626"/>
      <c r="I5" s="627"/>
      <c r="J5" s="348"/>
    </row>
    <row r="6" spans="1:12" s="553" customFormat="1">
      <c r="A6" s="628" t="s">
        <v>417</v>
      </c>
      <c r="B6" s="629"/>
      <c r="D6" s="629"/>
      <c r="F6" s="629"/>
      <c r="H6" s="629"/>
      <c r="J6" s="348"/>
    </row>
    <row r="7" spans="1:12" s="553" customFormat="1">
      <c r="A7" s="630" t="s">
        <v>418</v>
      </c>
      <c r="B7" s="631">
        <v>0.04</v>
      </c>
      <c r="C7" s="632" t="s">
        <v>427</v>
      </c>
      <c r="D7" s="631">
        <v>0.04</v>
      </c>
      <c r="E7" s="632" t="s">
        <v>427</v>
      </c>
      <c r="F7" s="631">
        <v>0.03</v>
      </c>
      <c r="G7" s="632" t="s">
        <v>427</v>
      </c>
      <c r="H7" s="633">
        <v>0.04</v>
      </c>
      <c r="I7" s="632" t="s">
        <v>427</v>
      </c>
      <c r="J7" s="348"/>
    </row>
    <row r="8" spans="1:12" s="553" customFormat="1">
      <c r="A8" s="628" t="s">
        <v>419</v>
      </c>
      <c r="B8" s="634"/>
      <c r="C8" s="348"/>
      <c r="D8" s="634"/>
      <c r="E8" s="348"/>
      <c r="F8" s="634"/>
      <c r="G8" s="348"/>
      <c r="H8" s="634"/>
      <c r="I8" s="348"/>
      <c r="J8" s="348"/>
    </row>
    <row r="9" spans="1:12" s="553" customFormat="1">
      <c r="A9" s="630" t="s">
        <v>420</v>
      </c>
      <c r="B9" s="631">
        <v>0.02</v>
      </c>
      <c r="C9" s="632"/>
      <c r="D9" s="633">
        <v>0.03</v>
      </c>
      <c r="E9" s="632" t="s">
        <v>427</v>
      </c>
      <c r="F9" s="631">
        <v>0.02</v>
      </c>
      <c r="G9" s="632"/>
      <c r="H9" s="631">
        <v>0.02</v>
      </c>
      <c r="I9" s="632"/>
      <c r="J9" s="348"/>
    </row>
    <row r="10" spans="1:12" s="553" customFormat="1">
      <c r="A10" s="628" t="s">
        <v>421</v>
      </c>
      <c r="B10" s="634"/>
      <c r="C10" s="348"/>
      <c r="D10" s="634"/>
      <c r="E10" s="348"/>
      <c r="F10" s="634"/>
      <c r="G10" s="348"/>
      <c r="H10" s="634"/>
      <c r="I10" s="348"/>
      <c r="J10" s="348"/>
    </row>
    <row r="11" spans="1:12" s="553" customFormat="1">
      <c r="A11" s="630" t="s">
        <v>422</v>
      </c>
      <c r="B11" s="631">
        <v>0.13</v>
      </c>
      <c r="C11" s="632" t="s">
        <v>412</v>
      </c>
      <c r="D11" s="633">
        <v>0.12</v>
      </c>
      <c r="E11" s="632" t="s">
        <v>412</v>
      </c>
      <c r="F11" s="631">
        <v>0.13</v>
      </c>
      <c r="G11" s="632" t="s">
        <v>412</v>
      </c>
      <c r="H11" s="631">
        <v>0.12</v>
      </c>
      <c r="I11" s="632" t="s">
        <v>412</v>
      </c>
      <c r="J11" s="348"/>
    </row>
    <row r="12" spans="1:12" s="553" customFormat="1">
      <c r="A12" s="635" t="s">
        <v>423</v>
      </c>
      <c r="B12" s="636"/>
      <c r="C12" s="625"/>
      <c r="D12" s="636"/>
      <c r="E12" s="625"/>
      <c r="F12" s="636"/>
      <c r="G12" s="625"/>
      <c r="H12" s="636"/>
      <c r="I12" s="625"/>
      <c r="J12" s="348"/>
    </row>
    <row r="13" spans="1:12" s="553" customFormat="1">
      <c r="A13" s="628" t="s">
        <v>425</v>
      </c>
      <c r="B13" s="629"/>
      <c r="D13" s="634"/>
      <c r="E13" s="348"/>
      <c r="F13" s="634"/>
      <c r="G13" s="348"/>
      <c r="H13" s="634"/>
      <c r="I13" s="348"/>
      <c r="J13" s="348"/>
    </row>
    <row r="14" spans="1:12" s="553" customFormat="1">
      <c r="A14" s="630" t="s">
        <v>426</v>
      </c>
      <c r="B14" s="633">
        <v>-0.1</v>
      </c>
      <c r="C14" s="632" t="s">
        <v>413</v>
      </c>
      <c r="D14" s="633">
        <v>-0.1</v>
      </c>
      <c r="E14" s="632" t="s">
        <v>412</v>
      </c>
      <c r="F14" s="631">
        <v>-0.11</v>
      </c>
      <c r="G14" s="632" t="s">
        <v>413</v>
      </c>
      <c r="H14" s="631">
        <v>-0.11</v>
      </c>
      <c r="I14" s="632" t="s">
        <v>412</v>
      </c>
      <c r="J14" s="348"/>
    </row>
    <row r="15" spans="1:12" s="553" customFormat="1">
      <c r="A15" s="628" t="s">
        <v>424</v>
      </c>
      <c r="B15" s="629"/>
      <c r="D15" s="634"/>
      <c r="E15" s="348"/>
      <c r="F15" s="634">
        <v>0.17</v>
      </c>
      <c r="G15" s="348" t="s">
        <v>412</v>
      </c>
      <c r="H15" s="634">
        <v>0.06</v>
      </c>
      <c r="I15" s="348" t="s">
        <v>412</v>
      </c>
      <c r="J15" s="348"/>
    </row>
    <row r="16" spans="1:12" s="553" customFormat="1">
      <c r="A16" s="630" t="s">
        <v>88</v>
      </c>
      <c r="B16" s="633">
        <v>0.05</v>
      </c>
      <c r="C16" s="632"/>
      <c r="D16" s="633">
        <v>0.04</v>
      </c>
      <c r="E16" s="632"/>
      <c r="F16" s="631">
        <v>0.05</v>
      </c>
      <c r="G16" s="632"/>
      <c r="H16" s="631">
        <v>0.05</v>
      </c>
      <c r="I16" s="632"/>
      <c r="J16" s="348"/>
    </row>
    <row r="17" spans="1:10" s="553" customFormat="1">
      <c r="A17" s="635" t="s">
        <v>428</v>
      </c>
      <c r="B17" s="640"/>
      <c r="C17" s="627"/>
      <c r="D17" s="636"/>
      <c r="E17" s="625"/>
      <c r="F17" s="636"/>
      <c r="G17" s="625"/>
      <c r="H17" s="636"/>
      <c r="I17" s="625"/>
      <c r="J17" s="348"/>
    </row>
    <row r="18" spans="1:10" s="553" customFormat="1">
      <c r="A18" s="650" t="s">
        <v>429</v>
      </c>
      <c r="B18" s="651"/>
      <c r="C18" s="11"/>
      <c r="D18" s="652">
        <v>-0.01</v>
      </c>
      <c r="E18" s="653" t="s">
        <v>412</v>
      </c>
      <c r="F18" s="652">
        <v>-0.01</v>
      </c>
      <c r="G18" s="653" t="s">
        <v>412</v>
      </c>
      <c r="H18" s="652">
        <v>-0.01</v>
      </c>
      <c r="I18" s="653" t="s">
        <v>412</v>
      </c>
      <c r="J18" s="348"/>
    </row>
    <row r="19" spans="1:10" s="553" customFormat="1" ht="13.5">
      <c r="A19" s="639" t="s">
        <v>430</v>
      </c>
      <c r="B19" s="637"/>
      <c r="C19" s="638"/>
      <c r="D19" s="631">
        <v>0.01</v>
      </c>
      <c r="E19" s="632"/>
      <c r="F19" s="633">
        <v>0</v>
      </c>
      <c r="G19" s="632"/>
      <c r="H19" s="633">
        <v>0</v>
      </c>
      <c r="I19" s="632"/>
      <c r="J19" s="348"/>
    </row>
    <row r="20" spans="1:10" s="553" customFormat="1">
      <c r="A20" s="635" t="s">
        <v>431</v>
      </c>
      <c r="B20" s="640"/>
      <c r="C20" s="627"/>
      <c r="D20" s="636"/>
      <c r="E20" s="625"/>
      <c r="F20" s="636"/>
      <c r="G20" s="625"/>
      <c r="H20" s="636"/>
      <c r="I20" s="625"/>
      <c r="J20" s="348"/>
    </row>
    <row r="21" spans="1:10" s="553" customFormat="1" ht="13.5">
      <c r="A21" s="650" t="s">
        <v>432</v>
      </c>
      <c r="B21" s="651"/>
      <c r="C21" s="11"/>
      <c r="D21" s="652"/>
      <c r="E21" s="653"/>
      <c r="F21" s="652">
        <v>0.01</v>
      </c>
      <c r="G21" s="653"/>
      <c r="H21" s="652">
        <v>0.01</v>
      </c>
      <c r="I21" s="653"/>
      <c r="J21" s="348"/>
    </row>
    <row r="22" spans="1:10" s="553" customFormat="1" ht="13.5">
      <c r="A22" s="639" t="s">
        <v>433</v>
      </c>
      <c r="B22" s="637"/>
      <c r="C22" s="638"/>
      <c r="D22" s="631"/>
      <c r="E22" s="632"/>
      <c r="F22" s="633">
        <v>0.1</v>
      </c>
      <c r="G22" s="632" t="s">
        <v>412</v>
      </c>
      <c r="H22" s="633">
        <v>0.08</v>
      </c>
      <c r="I22" s="632" t="s">
        <v>413</v>
      </c>
      <c r="J22" s="348"/>
    </row>
    <row r="23" spans="1:10" s="553" customFormat="1">
      <c r="A23" s="635" t="s">
        <v>434</v>
      </c>
      <c r="B23" s="636"/>
      <c r="C23" s="625"/>
      <c r="D23" s="636"/>
      <c r="E23" s="625"/>
      <c r="F23" s="636"/>
      <c r="G23" s="625"/>
      <c r="H23" s="636"/>
      <c r="I23" s="625"/>
      <c r="J23" s="348"/>
    </row>
    <row r="24" spans="1:10" s="553" customFormat="1" ht="13.5">
      <c r="A24" s="628" t="s">
        <v>436</v>
      </c>
      <c r="B24" s="634"/>
      <c r="C24" s="348"/>
      <c r="D24" s="634"/>
      <c r="E24" s="348"/>
      <c r="F24" s="634"/>
      <c r="G24" s="348"/>
      <c r="H24" s="634">
        <v>0.06</v>
      </c>
      <c r="I24" s="348" t="s">
        <v>412</v>
      </c>
      <c r="J24" s="348"/>
    </row>
    <row r="25" spans="1:10" s="553" customFormat="1" ht="13.5">
      <c r="A25" s="639" t="s">
        <v>437</v>
      </c>
      <c r="B25" s="631"/>
      <c r="C25" s="632"/>
      <c r="D25" s="631"/>
      <c r="E25" s="632"/>
      <c r="F25" s="631"/>
      <c r="G25" s="632"/>
      <c r="H25" s="633">
        <v>0</v>
      </c>
      <c r="I25" s="632"/>
      <c r="J25" s="348"/>
    </row>
    <row r="26" spans="1:10" s="553" customFormat="1" ht="13.5">
      <c r="A26" s="628" t="s">
        <v>438</v>
      </c>
      <c r="B26" s="634"/>
      <c r="C26" s="348"/>
      <c r="D26" s="634"/>
      <c r="E26" s="348"/>
      <c r="F26" s="634"/>
      <c r="G26" s="348"/>
      <c r="H26" s="641">
        <v>0</v>
      </c>
      <c r="I26" s="348"/>
      <c r="J26" s="348"/>
    </row>
    <row r="27" spans="1:10" s="553" customFormat="1" ht="13.5">
      <c r="A27" s="642" t="s">
        <v>439</v>
      </c>
      <c r="B27" s="643"/>
      <c r="C27" s="644"/>
      <c r="D27" s="643"/>
      <c r="E27" s="644"/>
      <c r="F27" s="643"/>
      <c r="G27" s="644"/>
      <c r="H27" s="643">
        <v>0.01</v>
      </c>
      <c r="I27" s="644"/>
      <c r="J27" s="348"/>
    </row>
    <row r="28" spans="1:10" s="553" customFormat="1">
      <c r="A28" s="348" t="s">
        <v>414</v>
      </c>
      <c r="B28" s="645">
        <v>2847</v>
      </c>
      <c r="D28" s="645">
        <v>2847</v>
      </c>
      <c r="F28" s="645">
        <v>2847</v>
      </c>
      <c r="H28" s="645">
        <v>2847</v>
      </c>
    </row>
    <row r="29" spans="1:10" s="553" customFormat="1">
      <c r="A29" s="646" t="s">
        <v>415</v>
      </c>
      <c r="B29" s="647">
        <v>0.04</v>
      </c>
      <c r="C29" s="648"/>
      <c r="D29" s="647">
        <v>0.06</v>
      </c>
      <c r="E29" s="648"/>
      <c r="F29" s="649">
        <v>0.17</v>
      </c>
      <c r="G29" s="648"/>
      <c r="H29" s="647">
        <v>0.21</v>
      </c>
      <c r="I29" s="648"/>
    </row>
    <row r="30" spans="1:10" ht="146.25" customHeight="1">
      <c r="A30" s="731" t="s">
        <v>435</v>
      </c>
      <c r="B30" s="731"/>
      <c r="C30" s="731"/>
      <c r="D30" s="731"/>
      <c r="E30" s="731"/>
      <c r="F30" s="731"/>
      <c r="G30" s="731"/>
      <c r="H30" s="731"/>
      <c r="I30" s="731"/>
    </row>
    <row r="70" spans="8:12">
      <c r="H70" s="468"/>
      <c r="I70" s="468"/>
    </row>
    <row r="74" spans="8:12">
      <c r="J74" s="467"/>
      <c r="K74" s="467"/>
      <c r="L74" s="467"/>
    </row>
  </sheetData>
  <mergeCells count="7">
    <mergeCell ref="H3:I3"/>
    <mergeCell ref="A30:I30"/>
    <mergeCell ref="A2:I2"/>
    <mergeCell ref="A3:A4"/>
    <mergeCell ref="B3:C3"/>
    <mergeCell ref="D3:E3"/>
    <mergeCell ref="F3:G3"/>
  </mergeCells>
  <hyperlinks>
    <hyperlink ref="A1" location="Inhalt!A1" display="Zurück zum Inhalt"/>
  </hyperlinks>
  <pageMargins left="0.7" right="0.7" top="0.78740157499999996" bottom="0.78740157499999996"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tabColor theme="0" tint="-0.249977111117893"/>
  </sheetPr>
  <dimension ref="A1:N24"/>
  <sheetViews>
    <sheetView workbookViewId="0">
      <selection sqref="A1:B1"/>
    </sheetView>
  </sheetViews>
  <sheetFormatPr baseColWidth="10" defaultRowHeight="12.75"/>
  <cols>
    <col min="1" max="1" width="26.7109375" customWidth="1"/>
    <col min="2" max="2" width="12.28515625" customWidth="1"/>
    <col min="3" max="9" width="11.85546875" customWidth="1"/>
    <col min="10" max="10" width="1.140625" hidden="1" customWidth="1"/>
    <col min="11" max="14" width="16.85546875" customWidth="1"/>
  </cols>
  <sheetData>
    <row r="1" spans="1:14" s="654" customFormat="1">
      <c r="A1" s="675" t="s">
        <v>486</v>
      </c>
    </row>
    <row r="2" spans="1:14">
      <c r="A2" s="889" t="s">
        <v>469</v>
      </c>
      <c r="B2" s="889"/>
      <c r="C2" s="906"/>
      <c r="D2" s="906"/>
      <c r="E2" s="906"/>
      <c r="F2" s="906"/>
      <c r="G2" s="906"/>
      <c r="H2" s="906"/>
      <c r="I2" s="906"/>
      <c r="J2" s="906"/>
      <c r="K2" s="906"/>
      <c r="L2" s="906"/>
      <c r="M2" s="906"/>
      <c r="N2" s="906"/>
    </row>
    <row r="3" spans="1:14" ht="12.75" customHeight="1">
      <c r="A3" s="907" t="s">
        <v>460</v>
      </c>
      <c r="B3" s="904" t="s">
        <v>20</v>
      </c>
      <c r="C3" s="910" t="s">
        <v>463</v>
      </c>
      <c r="D3" s="911"/>
      <c r="E3" s="911"/>
      <c r="F3" s="911"/>
      <c r="G3" s="911"/>
      <c r="H3" s="911"/>
      <c r="I3" s="911"/>
      <c r="J3" s="659"/>
      <c r="K3" s="910" t="s">
        <v>470</v>
      </c>
      <c r="L3" s="911"/>
      <c r="M3" s="911"/>
      <c r="N3" s="911"/>
    </row>
    <row r="4" spans="1:14" ht="36">
      <c r="A4" s="908"/>
      <c r="B4" s="905"/>
      <c r="C4" s="656" t="s">
        <v>465</v>
      </c>
      <c r="D4" s="656" t="s">
        <v>152</v>
      </c>
      <c r="E4" s="656" t="s">
        <v>516</v>
      </c>
      <c r="F4" s="656" t="s">
        <v>466</v>
      </c>
      <c r="G4" s="656" t="s">
        <v>467</v>
      </c>
      <c r="H4" s="656" t="s">
        <v>468</v>
      </c>
      <c r="I4" s="656" t="s">
        <v>471</v>
      </c>
      <c r="J4" s="292"/>
      <c r="K4" s="656" t="s">
        <v>472</v>
      </c>
      <c r="L4" s="656" t="s">
        <v>473</v>
      </c>
      <c r="M4" s="657" t="s">
        <v>474</v>
      </c>
      <c r="N4" s="660" t="s">
        <v>475</v>
      </c>
    </row>
    <row r="5" spans="1:14">
      <c r="A5" s="908"/>
      <c r="B5" s="661" t="str">
        <f>"(1)"</f>
        <v>(1)</v>
      </c>
      <c r="C5" s="661" t="str">
        <f>"(2)"</f>
        <v>(2)</v>
      </c>
      <c r="D5" s="661" t="str">
        <f>"(3)"</f>
        <v>(3)</v>
      </c>
      <c r="E5" s="661" t="str">
        <f>"(4)"</f>
        <v>(4)</v>
      </c>
      <c r="F5" s="661" t="str">
        <f>"(5)"</f>
        <v>(5)</v>
      </c>
      <c r="G5" s="661" t="str">
        <f>"(6)"</f>
        <v>(6)</v>
      </c>
      <c r="H5" s="661" t="str">
        <f>"(7)"</f>
        <v>(7)</v>
      </c>
      <c r="I5" s="661" t="str">
        <f>"(8)"</f>
        <v>(8)</v>
      </c>
      <c r="J5" s="292"/>
      <c r="K5" s="661" t="str">
        <f>"(9)"</f>
        <v>(9)</v>
      </c>
      <c r="L5" s="661" t="str">
        <f>"(10)"</f>
        <v>(10)</v>
      </c>
      <c r="M5" s="661" t="str">
        <f>"(11)"</f>
        <v>(11)</v>
      </c>
      <c r="N5" s="658" t="str">
        <f>"(1)"</f>
        <v>(1)</v>
      </c>
    </row>
    <row r="6" spans="1:14">
      <c r="A6" s="909"/>
      <c r="B6" s="658" t="s">
        <v>39</v>
      </c>
      <c r="C6" s="912" t="s">
        <v>123</v>
      </c>
      <c r="D6" s="913"/>
      <c r="E6" s="913"/>
      <c r="F6" s="913"/>
      <c r="G6" s="913"/>
      <c r="H6" s="913"/>
      <c r="I6" s="914"/>
      <c r="J6" s="662"/>
      <c r="K6" s="915" t="s">
        <v>123</v>
      </c>
      <c r="L6" s="913"/>
      <c r="M6" s="913"/>
      <c r="N6" s="913"/>
    </row>
    <row r="7" spans="1:14">
      <c r="A7" s="655" t="s">
        <v>41</v>
      </c>
      <c r="B7" s="692">
        <v>4672784.3739999998</v>
      </c>
      <c r="C7" s="693">
        <v>19.600483709373062</v>
      </c>
      <c r="D7" s="693">
        <v>2.0080137984128603</v>
      </c>
      <c r="E7" s="693">
        <v>5.0224792161573859</v>
      </c>
      <c r="F7" s="693">
        <v>48.467926224065913</v>
      </c>
      <c r="G7" s="693">
        <v>9.7844579464004173</v>
      </c>
      <c r="H7" s="693">
        <v>0.63061204287446115</v>
      </c>
      <c r="I7" s="693">
        <v>14.653785691674203</v>
      </c>
      <c r="J7" s="694"/>
      <c r="K7" s="697" t="s">
        <v>36</v>
      </c>
      <c r="L7" s="698" t="s">
        <v>36</v>
      </c>
      <c r="M7" s="698" t="s">
        <v>36</v>
      </c>
      <c r="N7" s="699" t="s">
        <v>36</v>
      </c>
    </row>
    <row r="8" spans="1:14">
      <c r="A8" s="366" t="s">
        <v>22</v>
      </c>
      <c r="B8" s="169">
        <v>907251</v>
      </c>
      <c r="C8" s="695">
        <v>7.3101107631735873</v>
      </c>
      <c r="D8" s="695">
        <v>3.187862344599234</v>
      </c>
      <c r="E8" s="695">
        <v>8.2423398816865436</v>
      </c>
      <c r="F8" s="695">
        <v>74.052192612628701</v>
      </c>
      <c r="G8" s="695">
        <v>4.5179547886968434</v>
      </c>
      <c r="H8" s="695">
        <v>0.63544642000945717</v>
      </c>
      <c r="I8" s="695">
        <v>2.0540930789825529</v>
      </c>
      <c r="J8" s="694"/>
      <c r="K8" s="700">
        <v>4.6450109785849998</v>
      </c>
      <c r="L8" s="700">
        <v>3.8478751075183002</v>
      </c>
      <c r="M8" s="700">
        <v>9.4954280836925999</v>
      </c>
      <c r="N8" s="701">
        <v>37.780162726313002</v>
      </c>
    </row>
    <row r="9" spans="1:14">
      <c r="A9" s="655" t="s">
        <v>461</v>
      </c>
      <c r="B9" s="692">
        <v>430833</v>
      </c>
      <c r="C9" s="693">
        <v>29.535342000264603</v>
      </c>
      <c r="D9" s="693">
        <v>1.4910649834158478</v>
      </c>
      <c r="E9" s="693">
        <v>2.239382777085321</v>
      </c>
      <c r="F9" s="693">
        <v>48.422474601527739</v>
      </c>
      <c r="G9" s="693">
        <v>7.9065438348501615</v>
      </c>
      <c r="H9" s="693">
        <v>0.57354009558227892</v>
      </c>
      <c r="I9" s="693">
        <v>9.8316517072740481</v>
      </c>
      <c r="J9" s="694"/>
      <c r="K9" s="702">
        <v>18.488032674894001</v>
      </c>
      <c r="L9" s="702">
        <v>13.956999859571001</v>
      </c>
      <c r="M9" s="702">
        <v>36.905103942822997</v>
      </c>
      <c r="N9" s="703">
        <v>42.949468085105998</v>
      </c>
    </row>
    <row r="10" spans="1:14">
      <c r="A10" s="366" t="s">
        <v>270</v>
      </c>
      <c r="B10" s="169">
        <v>294438</v>
      </c>
      <c r="C10" s="695">
        <v>3.8171024120527921</v>
      </c>
      <c r="D10" s="695">
        <v>2.1641228374054982</v>
      </c>
      <c r="E10" s="695">
        <v>2.0656301156780037</v>
      </c>
      <c r="F10" s="695">
        <v>85.910785971919395</v>
      </c>
      <c r="G10" s="695">
        <v>2.4151094627731475</v>
      </c>
      <c r="H10" s="695">
        <v>1.4678811838145891</v>
      </c>
      <c r="I10" s="695">
        <v>2.1593680163565847</v>
      </c>
      <c r="J10" s="694"/>
      <c r="K10" s="700">
        <v>15.468616525537</v>
      </c>
      <c r="L10" s="700">
        <v>13.263900698944999</v>
      </c>
      <c r="M10" s="700">
        <v>42.583601286174002</v>
      </c>
      <c r="N10" s="701">
        <v>33.787309538717999</v>
      </c>
    </row>
    <row r="11" spans="1:14">
      <c r="A11" s="655" t="s">
        <v>48</v>
      </c>
      <c r="B11" s="692">
        <v>239409</v>
      </c>
      <c r="C11" s="693">
        <v>19.539783383247915</v>
      </c>
      <c r="D11" s="693">
        <v>0.62069512842040198</v>
      </c>
      <c r="E11" s="693">
        <v>5.9525748823143658</v>
      </c>
      <c r="F11" s="693">
        <v>20.670902096412416</v>
      </c>
      <c r="G11" s="693">
        <v>38.851505164801658</v>
      </c>
      <c r="H11" s="693">
        <v>0.1958990681219169</v>
      </c>
      <c r="I11" s="693">
        <v>14.168640276681327</v>
      </c>
      <c r="J11" s="694"/>
      <c r="K11" s="702">
        <v>9.8759651804874</v>
      </c>
      <c r="L11" s="702">
        <v>7.3472393875954998</v>
      </c>
      <c r="M11" s="702">
        <v>13.3073389005</v>
      </c>
      <c r="N11" s="703">
        <v>40.052764295189</v>
      </c>
    </row>
    <row r="12" spans="1:14">
      <c r="A12" s="366" t="s">
        <v>65</v>
      </c>
      <c r="B12" s="169">
        <v>228756</v>
      </c>
      <c r="C12" s="695">
        <v>37.193778523841999</v>
      </c>
      <c r="D12" s="695">
        <v>2.322124884156044</v>
      </c>
      <c r="E12" s="695">
        <v>5.0682823619926909</v>
      </c>
      <c r="F12" s="695">
        <v>31.990417737676825</v>
      </c>
      <c r="G12" s="695">
        <v>7.8524716291594538</v>
      </c>
      <c r="H12" s="695">
        <v>0.34184895696724893</v>
      </c>
      <c r="I12" s="695">
        <v>15.231075906205739</v>
      </c>
      <c r="J12" s="694"/>
      <c r="K12" s="700">
        <v>7.6820961648959001</v>
      </c>
      <c r="L12" s="700">
        <v>4.6752070090168001</v>
      </c>
      <c r="M12" s="700">
        <v>12.850125359923</v>
      </c>
      <c r="N12" s="701">
        <v>9.1233435270133008</v>
      </c>
    </row>
    <row r="13" spans="1:14">
      <c r="A13" s="655" t="s">
        <v>24</v>
      </c>
      <c r="B13" s="692">
        <v>226431</v>
      </c>
      <c r="C13" s="693">
        <v>21.703741978792657</v>
      </c>
      <c r="D13" s="693">
        <v>8.9652035277855063E-2</v>
      </c>
      <c r="E13" s="693">
        <v>0.32327728977039366</v>
      </c>
      <c r="F13" s="693">
        <v>66.739978183199298</v>
      </c>
      <c r="G13" s="693">
        <v>2.7081097552896911</v>
      </c>
      <c r="H13" s="693">
        <v>6.1828989846796599E-3</v>
      </c>
      <c r="I13" s="693">
        <v>8.429057858685427</v>
      </c>
      <c r="J13" s="694"/>
      <c r="K13" s="702">
        <v>3.0453856350642998</v>
      </c>
      <c r="L13" s="702" t="s">
        <v>476</v>
      </c>
      <c r="M13" s="702">
        <v>11.235813024314</v>
      </c>
      <c r="N13" s="703">
        <v>4.5282436297451998</v>
      </c>
    </row>
    <row r="14" spans="1:14">
      <c r="A14" s="366" t="s">
        <v>272</v>
      </c>
      <c r="B14" s="169">
        <v>171603</v>
      </c>
      <c r="C14" s="695">
        <v>12.538242338420657</v>
      </c>
      <c r="D14" s="695">
        <v>4.8338315763710424</v>
      </c>
      <c r="E14" s="695">
        <v>4.6362825824723339</v>
      </c>
      <c r="F14" s="695">
        <v>53.822485620880755</v>
      </c>
      <c r="G14" s="695">
        <v>9.8582192619010165</v>
      </c>
      <c r="H14" s="695">
        <v>0.34964423698886382</v>
      </c>
      <c r="I14" s="695">
        <v>18.606318071362388</v>
      </c>
      <c r="J14" s="694"/>
      <c r="K14" s="700">
        <v>10.973101924168001</v>
      </c>
      <c r="L14" s="700">
        <v>9.9174508638710996</v>
      </c>
      <c r="M14" s="700">
        <v>13.637060412405001</v>
      </c>
      <c r="N14" s="701">
        <v>29.904674924367999</v>
      </c>
    </row>
    <row r="15" spans="1:14">
      <c r="A15" s="655" t="s">
        <v>282</v>
      </c>
      <c r="B15" s="692">
        <v>131980</v>
      </c>
      <c r="C15" s="693">
        <v>2.5799363539930296</v>
      </c>
      <c r="D15" s="693">
        <v>0.23033792998939234</v>
      </c>
      <c r="E15" s="693">
        <v>0.7372329140778906</v>
      </c>
      <c r="F15" s="693">
        <v>82.936808607364753</v>
      </c>
      <c r="G15" s="693">
        <v>0.74632520078799813</v>
      </c>
      <c r="H15" s="693">
        <v>0.35535687225337176</v>
      </c>
      <c r="I15" s="693">
        <v>12.414002121533565</v>
      </c>
      <c r="J15" s="694"/>
      <c r="K15" s="702">
        <v>3.4321571646086002</v>
      </c>
      <c r="L15" s="702">
        <v>2.4362511107171998</v>
      </c>
      <c r="M15" s="702">
        <v>6.7988274757487002</v>
      </c>
      <c r="N15" s="703">
        <v>18.171730157656</v>
      </c>
    </row>
    <row r="16" spans="1:14">
      <c r="A16" s="366" t="s">
        <v>31</v>
      </c>
      <c r="B16" s="169">
        <v>123127</v>
      </c>
      <c r="C16" s="696" t="s">
        <v>36</v>
      </c>
      <c r="D16" s="696" t="s">
        <v>36</v>
      </c>
      <c r="E16" s="696" t="s">
        <v>36</v>
      </c>
      <c r="F16" s="696" t="s">
        <v>36</v>
      </c>
      <c r="G16" s="696" t="s">
        <v>36</v>
      </c>
      <c r="H16" s="696" t="s">
        <v>36</v>
      </c>
      <c r="I16" s="695">
        <v>100</v>
      </c>
      <c r="J16" s="694"/>
      <c r="K16" s="704" t="s">
        <v>36</v>
      </c>
      <c r="L16" s="704" t="s">
        <v>36</v>
      </c>
      <c r="M16" s="704" t="s">
        <v>36</v>
      </c>
      <c r="N16" s="705" t="s">
        <v>36</v>
      </c>
    </row>
    <row r="17" spans="1:14" ht="13.5">
      <c r="A17" s="655" t="s">
        <v>477</v>
      </c>
      <c r="B17" s="692">
        <v>90419</v>
      </c>
      <c r="C17" s="693">
        <v>47.130580961965954</v>
      </c>
      <c r="D17" s="693">
        <v>0.77970338092657521</v>
      </c>
      <c r="E17" s="693">
        <v>8.8200488835311166</v>
      </c>
      <c r="F17" s="693">
        <v>29.969364845884161</v>
      </c>
      <c r="G17" s="693">
        <v>12.677645185193379</v>
      </c>
      <c r="H17" s="693">
        <v>9.8430639577964815E-2</v>
      </c>
      <c r="I17" s="693">
        <v>0.52422610292084626</v>
      </c>
      <c r="J17" s="694"/>
      <c r="K17" s="702">
        <v>5.0185770439465998</v>
      </c>
      <c r="L17" s="702">
        <v>4.8956761207061001</v>
      </c>
      <c r="M17" s="702">
        <v>4.5767199118350996</v>
      </c>
      <c r="N17" s="706" t="s">
        <v>36</v>
      </c>
    </row>
    <row r="18" spans="1:14" s="654" customFormat="1">
      <c r="A18" s="366" t="s">
        <v>286</v>
      </c>
      <c r="B18" s="169">
        <v>86189</v>
      </c>
      <c r="C18" s="695">
        <v>56.705612085068857</v>
      </c>
      <c r="D18" s="695">
        <v>1.150958939075752</v>
      </c>
      <c r="E18" s="695">
        <v>2.2160600540672242</v>
      </c>
      <c r="F18" s="695">
        <v>12.523639907644826</v>
      </c>
      <c r="G18" s="695">
        <v>1.258861339614104</v>
      </c>
      <c r="H18" s="695">
        <v>0.13806866305445009</v>
      </c>
      <c r="I18" s="695">
        <v>26.006799011474786</v>
      </c>
      <c r="J18" s="694"/>
      <c r="K18" s="700">
        <v>11.223739023878883</v>
      </c>
      <c r="L18" s="700">
        <v>8.7166905516107995</v>
      </c>
      <c r="M18" s="700">
        <v>15.104099394163001</v>
      </c>
      <c r="N18" s="701">
        <v>36.248100566376571</v>
      </c>
    </row>
    <row r="19" spans="1:14" s="654" customFormat="1" ht="13.5">
      <c r="A19" s="655" t="s">
        <v>478</v>
      </c>
      <c r="B19" s="692">
        <v>75347</v>
      </c>
      <c r="C19" s="693">
        <v>40.363916280674744</v>
      </c>
      <c r="D19" s="693">
        <v>0.35303329926871674</v>
      </c>
      <c r="E19" s="693">
        <v>32.611782818161302</v>
      </c>
      <c r="F19" s="693">
        <v>7.8450369623209948</v>
      </c>
      <c r="G19" s="693">
        <v>8.2803562185621189</v>
      </c>
      <c r="H19" s="693">
        <v>0.16855349250799634</v>
      </c>
      <c r="I19" s="693">
        <v>10.377320928504121</v>
      </c>
      <c r="J19" s="694"/>
      <c r="K19" s="702">
        <v>2.7258692291554998</v>
      </c>
      <c r="L19" s="702">
        <v>0.80155495350831996</v>
      </c>
      <c r="M19" s="702">
        <v>7.1112963500113997</v>
      </c>
      <c r="N19" s="706" t="s">
        <v>36</v>
      </c>
    </row>
    <row r="20" spans="1:14" s="654" customFormat="1">
      <c r="A20" s="366" t="s">
        <v>462</v>
      </c>
      <c r="B20" s="169">
        <v>73445</v>
      </c>
      <c r="C20" s="695">
        <v>3.6639662332357545</v>
      </c>
      <c r="D20" s="695">
        <v>2.6400708012798693</v>
      </c>
      <c r="E20" s="695">
        <v>0.42208455306692083</v>
      </c>
      <c r="F20" s="695">
        <v>74.936346926271355</v>
      </c>
      <c r="G20" s="695">
        <v>17.234665395874462</v>
      </c>
      <c r="H20" s="695">
        <v>0.35128327319763092</v>
      </c>
      <c r="I20" s="695">
        <v>0.75158281707400099</v>
      </c>
      <c r="J20" s="694"/>
      <c r="K20" s="704" t="s">
        <v>36</v>
      </c>
      <c r="L20" s="704" t="s">
        <v>36</v>
      </c>
      <c r="M20" s="704" t="s">
        <v>36</v>
      </c>
      <c r="N20" s="705" t="s">
        <v>36</v>
      </c>
    </row>
    <row r="21" spans="1:14" s="654" customFormat="1">
      <c r="A21" s="655" t="s">
        <v>464</v>
      </c>
      <c r="B21" s="692">
        <v>73077</v>
      </c>
      <c r="C21" s="693">
        <v>4.3816795982320018</v>
      </c>
      <c r="D21" s="693">
        <v>1.575050973630554</v>
      </c>
      <c r="E21" s="693">
        <v>0.4474732131860914</v>
      </c>
      <c r="F21" s="693">
        <v>61.844355953309524</v>
      </c>
      <c r="G21" s="693">
        <v>30.051863103301997</v>
      </c>
      <c r="H21" s="693">
        <v>0.43926269551295205</v>
      </c>
      <c r="I21" s="693">
        <v>1.2603144628268812</v>
      </c>
      <c r="J21" s="694"/>
      <c r="K21" s="707" t="s">
        <v>36</v>
      </c>
      <c r="L21" s="707" t="s">
        <v>36</v>
      </c>
      <c r="M21" s="707" t="s">
        <v>36</v>
      </c>
      <c r="N21" s="708" t="s">
        <v>36</v>
      </c>
    </row>
    <row r="22" spans="1:14" s="654" customFormat="1" ht="13.5">
      <c r="A22" s="366" t="s">
        <v>479</v>
      </c>
      <c r="B22" s="169">
        <v>72178</v>
      </c>
      <c r="C22" s="695">
        <v>12.721327828424172</v>
      </c>
      <c r="D22" s="695">
        <v>0.55141455845271414</v>
      </c>
      <c r="E22" s="695">
        <v>0.30480201723516859</v>
      </c>
      <c r="F22" s="695">
        <v>69.796891019424194</v>
      </c>
      <c r="G22" s="695">
        <v>12.639585469256559</v>
      </c>
      <c r="H22" s="695">
        <v>0.10113885117348775</v>
      </c>
      <c r="I22" s="695">
        <v>3.8848402560336948</v>
      </c>
      <c r="J22" s="694"/>
      <c r="K22" s="700">
        <v>1.1904891498867001</v>
      </c>
      <c r="L22" s="700">
        <v>1.2552269230866999</v>
      </c>
      <c r="M22" s="700">
        <v>4.1714419788291996</v>
      </c>
      <c r="N22" s="701">
        <v>6.4789128517187997</v>
      </c>
    </row>
    <row r="23" spans="1:14">
      <c r="A23" s="655" t="s">
        <v>260</v>
      </c>
      <c r="B23" s="692">
        <v>3324088.3739999998</v>
      </c>
      <c r="C23" s="693">
        <v>23.587650260227409</v>
      </c>
      <c r="D23" s="693">
        <v>2.2112575458260064</v>
      </c>
      <c r="E23" s="693">
        <v>5.4017704644816407</v>
      </c>
      <c r="F23" s="693">
        <v>51.331086632536085</v>
      </c>
      <c r="G23" s="693">
        <v>7.9642173195723824</v>
      </c>
      <c r="H23" s="693">
        <v>0.60687739705683297</v>
      </c>
      <c r="I23" s="693">
        <v>9.1369354189137457</v>
      </c>
      <c r="J23" s="694"/>
      <c r="K23" s="702">
        <v>5.4551733691528996</v>
      </c>
      <c r="L23" s="702">
        <v>4.1698622958930001</v>
      </c>
      <c r="M23" s="702">
        <v>11.420778851176999</v>
      </c>
      <c r="N23" s="703">
        <v>26.001464765824998</v>
      </c>
    </row>
    <row r="24" spans="1:14" ht="85.5" customHeight="1">
      <c r="A24" s="902" t="s">
        <v>517</v>
      </c>
      <c r="B24" s="902"/>
      <c r="C24" s="903"/>
      <c r="D24" s="903"/>
      <c r="E24" s="903"/>
      <c r="F24" s="903"/>
      <c r="G24" s="903"/>
      <c r="H24" s="903"/>
      <c r="I24" s="903"/>
      <c r="J24" s="903"/>
      <c r="K24" s="903"/>
      <c r="L24" s="903"/>
      <c r="M24" s="903"/>
      <c r="N24" s="903"/>
    </row>
  </sheetData>
  <mergeCells count="8">
    <mergeCell ref="A24:N24"/>
    <mergeCell ref="B3:B4"/>
    <mergeCell ref="A2:N2"/>
    <mergeCell ref="A3:A6"/>
    <mergeCell ref="C3:I3"/>
    <mergeCell ref="K3:N3"/>
    <mergeCell ref="C6:I6"/>
    <mergeCell ref="K6:N6"/>
  </mergeCells>
  <hyperlinks>
    <hyperlink ref="A1" location="Inhalt!A1" display="Zurück zum Inhalt"/>
  </hyperlink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tabColor theme="0" tint="-0.249977111117893"/>
    <pageSetUpPr fitToPage="1"/>
  </sheetPr>
  <dimension ref="A1:I71"/>
  <sheetViews>
    <sheetView showGridLines="0" zoomScaleNormal="100" workbookViewId="0">
      <selection sqref="A1:B1"/>
    </sheetView>
  </sheetViews>
  <sheetFormatPr baseColWidth="10" defaultColWidth="10.85546875" defaultRowHeight="12.75"/>
  <cols>
    <col min="1" max="1" width="37.85546875" customWidth="1"/>
    <col min="2" max="2" width="11.7109375" customWidth="1"/>
    <col min="3" max="7" width="10.42578125" customWidth="1"/>
    <col min="8" max="16384" width="10.85546875" style="11"/>
  </cols>
  <sheetData>
    <row r="1" spans="1:9">
      <c r="A1" s="675" t="s">
        <v>486</v>
      </c>
      <c r="B1" s="654"/>
      <c r="C1" s="654"/>
      <c r="D1" s="654"/>
      <c r="E1" s="654"/>
      <c r="F1" s="654"/>
      <c r="G1" s="654"/>
    </row>
    <row r="2" spans="1:9" ht="25.5" customHeight="1">
      <c r="A2" s="802" t="s">
        <v>456</v>
      </c>
      <c r="B2" s="802"/>
      <c r="C2" s="802"/>
      <c r="D2" s="802"/>
      <c r="E2" s="802"/>
      <c r="F2" s="802"/>
      <c r="G2" s="802"/>
    </row>
    <row r="3" spans="1:9">
      <c r="A3" s="891" t="s">
        <v>161</v>
      </c>
      <c r="B3" s="314">
        <v>2005</v>
      </c>
      <c r="C3" s="314">
        <v>2010</v>
      </c>
      <c r="D3" s="316">
        <v>2012</v>
      </c>
      <c r="E3" s="316">
        <v>2014</v>
      </c>
      <c r="F3" s="313">
        <v>2016</v>
      </c>
      <c r="G3" s="245">
        <v>2016</v>
      </c>
    </row>
    <row r="4" spans="1:9" ht="13.5">
      <c r="A4" s="730"/>
      <c r="B4" s="887" t="s">
        <v>58</v>
      </c>
      <c r="C4" s="888"/>
      <c r="D4" s="888"/>
      <c r="E4" s="888"/>
      <c r="F4" s="888"/>
      <c r="G4" s="554" t="s">
        <v>362</v>
      </c>
      <c r="I4" s="282"/>
    </row>
    <row r="5" spans="1:9">
      <c r="A5" s="916" t="s">
        <v>41</v>
      </c>
      <c r="B5" s="916"/>
      <c r="C5" s="916"/>
      <c r="D5" s="916"/>
      <c r="E5" s="916"/>
      <c r="F5" s="916"/>
      <c r="G5" s="916"/>
    </row>
    <row r="6" spans="1:9">
      <c r="A6" s="17" t="s">
        <v>41</v>
      </c>
      <c r="B6" s="275">
        <v>100</v>
      </c>
      <c r="C6" s="275">
        <v>100</v>
      </c>
      <c r="D6" s="275">
        <v>100</v>
      </c>
      <c r="E6" s="275">
        <v>100</v>
      </c>
      <c r="F6" s="275">
        <v>100</v>
      </c>
      <c r="G6" s="538">
        <v>101295</v>
      </c>
      <c r="H6" s="283"/>
      <c r="I6" s="555"/>
    </row>
    <row r="7" spans="1:9">
      <c r="A7" s="61" t="s">
        <v>158</v>
      </c>
      <c r="B7" s="204">
        <v>26.821221738117014</v>
      </c>
      <c r="C7" s="204">
        <v>28.632948368542305</v>
      </c>
      <c r="D7" s="207">
        <v>28.07498396972478</v>
      </c>
      <c r="E7" s="207">
        <v>25.9901416333032</v>
      </c>
      <c r="F7" s="207">
        <v>24.646079728315595</v>
      </c>
      <c r="G7" s="539">
        <v>24965</v>
      </c>
      <c r="I7" s="555"/>
    </row>
    <row r="8" spans="1:9" ht="13.5">
      <c r="A8" s="17" t="s">
        <v>159</v>
      </c>
      <c r="B8" s="203">
        <v>20.886450433005219</v>
      </c>
      <c r="C8" s="203">
        <v>13.661481938777046</v>
      </c>
      <c r="D8" s="205">
        <v>12.771414561776281</v>
      </c>
      <c r="E8" s="205">
        <v>11.55882732790908</v>
      </c>
      <c r="F8" s="205">
        <v>9.1861314589215546</v>
      </c>
      <c r="G8" s="540">
        <v>9305</v>
      </c>
      <c r="I8" s="555"/>
    </row>
    <row r="9" spans="1:9" ht="12.75" customHeight="1">
      <c r="A9" s="61" t="s">
        <v>160</v>
      </c>
      <c r="B9" s="204">
        <v>12.513223244222116</v>
      </c>
      <c r="C9" s="204">
        <v>11.818469275593634</v>
      </c>
      <c r="D9" s="207">
        <v>11.266454606032413</v>
      </c>
      <c r="E9" s="207">
        <v>10.379267295191354</v>
      </c>
      <c r="F9" s="207">
        <v>9.6412423243232563</v>
      </c>
      <c r="G9" s="539">
        <v>9765</v>
      </c>
      <c r="I9" s="555"/>
    </row>
    <row r="10" spans="1:9">
      <c r="A10" s="17" t="s">
        <v>152</v>
      </c>
      <c r="B10" s="203">
        <v>5.4058415362272063</v>
      </c>
      <c r="C10" s="203">
        <v>6.5920828753406715</v>
      </c>
      <c r="D10" s="205">
        <v>5.7206080189094388</v>
      </c>
      <c r="E10" s="205">
        <v>5.4102630332773689</v>
      </c>
      <c r="F10" s="205">
        <v>5.7515746243607717</v>
      </c>
      <c r="G10" s="540">
        <v>5825</v>
      </c>
      <c r="I10" s="555"/>
    </row>
    <row r="11" spans="1:9">
      <c r="A11" s="61" t="s">
        <v>153</v>
      </c>
      <c r="B11" s="204">
        <v>4.8822907141448368</v>
      </c>
      <c r="C11" s="204">
        <v>6.1915588815442764</v>
      </c>
      <c r="D11" s="207">
        <v>6.4359983403950372</v>
      </c>
      <c r="E11" s="207">
        <v>7.6057944810366349</v>
      </c>
      <c r="F11" s="207">
        <v>6.0941418050427476</v>
      </c>
      <c r="G11" s="539">
        <v>6175</v>
      </c>
      <c r="I11" s="555"/>
    </row>
    <row r="12" spans="1:9">
      <c r="A12" s="17" t="s">
        <v>355</v>
      </c>
      <c r="B12" s="203">
        <v>7.9070517992577054</v>
      </c>
      <c r="C12" s="203">
        <v>6.9624922831373377</v>
      </c>
      <c r="D12" s="205">
        <v>7.373926600198649</v>
      </c>
      <c r="E12" s="205">
        <v>7.9943174480175641</v>
      </c>
      <c r="F12" s="205">
        <v>11.395541690524611</v>
      </c>
      <c r="G12" s="540">
        <v>11545</v>
      </c>
      <c r="I12" s="555"/>
    </row>
    <row r="13" spans="1:9">
      <c r="A13" s="61" t="s">
        <v>154</v>
      </c>
      <c r="B13" s="204">
        <v>3.0785505531350297</v>
      </c>
      <c r="C13" s="204">
        <v>3.2358122656708774</v>
      </c>
      <c r="D13" s="207">
        <v>3.2840061858003193</v>
      </c>
      <c r="E13" s="207">
        <v>3.2427138490679757</v>
      </c>
      <c r="F13" s="207">
        <v>3.2479712519991315</v>
      </c>
      <c r="G13" s="539">
        <v>3290</v>
      </c>
      <c r="I13" s="555"/>
    </row>
    <row r="14" spans="1:9">
      <c r="A14" s="17" t="s">
        <v>155</v>
      </c>
      <c r="B14" s="203">
        <v>10.254065587291342</v>
      </c>
      <c r="C14" s="203">
        <v>13.074247511782334</v>
      </c>
      <c r="D14" s="205">
        <v>13.830041364396445</v>
      </c>
      <c r="E14" s="205">
        <v>14.685307159154506</v>
      </c>
      <c r="F14" s="205">
        <v>16.437301320907459</v>
      </c>
      <c r="G14" s="540">
        <v>16650</v>
      </c>
      <c r="I14" s="555"/>
    </row>
    <row r="15" spans="1:9">
      <c r="A15" s="277" t="s">
        <v>172</v>
      </c>
      <c r="B15" s="204">
        <v>6.845606296953723</v>
      </c>
      <c r="C15" s="204">
        <v>9.2978784274163182</v>
      </c>
      <c r="D15" s="207">
        <v>9.8997950639325101</v>
      </c>
      <c r="E15" s="207">
        <v>10.498730035731198</v>
      </c>
      <c r="F15" s="207">
        <v>11.366912156692401</v>
      </c>
      <c r="G15" s="539">
        <v>11515</v>
      </c>
      <c r="I15" s="555"/>
    </row>
    <row r="16" spans="1:9">
      <c r="A16" s="17" t="s">
        <v>156</v>
      </c>
      <c r="B16" s="203">
        <v>7.7349255015867895</v>
      </c>
      <c r="C16" s="203">
        <v>9.1367653923177699</v>
      </c>
      <c r="D16" s="205">
        <v>10.655418233023624</v>
      </c>
      <c r="E16" s="205">
        <v>12.417667570709028</v>
      </c>
      <c r="F16" s="205">
        <v>12.855647915967383</v>
      </c>
      <c r="G16" s="540">
        <v>13020</v>
      </c>
      <c r="I16" s="555"/>
    </row>
    <row r="17" spans="1:9">
      <c r="A17" s="61" t="s">
        <v>157</v>
      </c>
      <c r="B17" s="204">
        <v>0.40879995696842558</v>
      </c>
      <c r="C17" s="204">
        <v>0.60078599069459293</v>
      </c>
      <c r="D17" s="207">
        <v>0.54942982511284055</v>
      </c>
      <c r="E17" s="207">
        <v>0.61453355719144165</v>
      </c>
      <c r="F17" s="207">
        <v>0.65058147570438529</v>
      </c>
      <c r="G17" s="541">
        <v>660</v>
      </c>
      <c r="I17" s="555"/>
    </row>
    <row r="18" spans="1:9" ht="12.75" customHeight="1">
      <c r="A18" s="840" t="s">
        <v>352</v>
      </c>
      <c r="B18" s="840"/>
      <c r="C18" s="840"/>
      <c r="D18" s="840"/>
      <c r="E18" s="840"/>
      <c r="F18" s="840"/>
      <c r="G18" s="840"/>
    </row>
    <row r="19" spans="1:9">
      <c r="A19" s="17" t="s">
        <v>41</v>
      </c>
      <c r="B19" s="203">
        <v>10.060423502411561</v>
      </c>
      <c r="C19" s="203">
        <v>26.553536205261018</v>
      </c>
      <c r="D19" s="203">
        <v>26.614028691049445</v>
      </c>
      <c r="E19" s="203">
        <v>27.461362951483061</v>
      </c>
      <c r="F19" s="203">
        <v>28.682843998657376</v>
      </c>
      <c r="G19" s="538">
        <v>29055</v>
      </c>
      <c r="I19" s="555"/>
    </row>
    <row r="20" spans="1:9">
      <c r="A20" s="61" t="s">
        <v>158</v>
      </c>
      <c r="B20" s="204">
        <v>6.4977605454910092</v>
      </c>
      <c r="C20" s="204">
        <v>24.726546066470341</v>
      </c>
      <c r="D20" s="207">
        <v>24.32601880877743</v>
      </c>
      <c r="E20" s="207">
        <v>26.117023479233094</v>
      </c>
      <c r="F20" s="207">
        <v>26.753454836771478</v>
      </c>
      <c r="G20" s="539">
        <v>6680</v>
      </c>
      <c r="I20" s="555"/>
    </row>
    <row r="21" spans="1:9" ht="13.5">
      <c r="A21" s="17" t="s">
        <v>159</v>
      </c>
      <c r="B21" s="203">
        <v>11.786419435144648</v>
      </c>
      <c r="C21" s="203">
        <v>24.324920092582385</v>
      </c>
      <c r="D21" s="205">
        <v>25.585745225438078</v>
      </c>
      <c r="E21" s="205">
        <v>26.96461824953445</v>
      </c>
      <c r="F21" s="205">
        <v>28.758731864588931</v>
      </c>
      <c r="G21" s="540">
        <v>2675</v>
      </c>
      <c r="I21" s="555"/>
    </row>
    <row r="22" spans="1:9" ht="12.75" customHeight="1">
      <c r="A22" s="61" t="s">
        <v>160</v>
      </c>
      <c r="B22" s="204">
        <v>12.623585040836796</v>
      </c>
      <c r="C22" s="204">
        <v>33.061536501465156</v>
      </c>
      <c r="D22" s="207">
        <v>34.00290146189041</v>
      </c>
      <c r="E22" s="207">
        <v>33.119037743674824</v>
      </c>
      <c r="F22" s="207">
        <v>32.0704484947778</v>
      </c>
      <c r="G22" s="539">
        <v>3130</v>
      </c>
      <c r="I22" s="555"/>
    </row>
    <row r="23" spans="1:9">
      <c r="A23" s="17" t="s">
        <v>152</v>
      </c>
      <c r="B23" s="203">
        <v>3.2172470978441128</v>
      </c>
      <c r="C23" s="203">
        <v>12.402923709456374</v>
      </c>
      <c r="D23" s="205">
        <v>12.615384615384615</v>
      </c>
      <c r="E23" s="205">
        <v>11.060274517604933</v>
      </c>
      <c r="F23" s="205">
        <v>12.82183316168898</v>
      </c>
      <c r="G23" s="540">
        <v>745</v>
      </c>
      <c r="I23" s="555"/>
    </row>
    <row r="24" spans="1:9">
      <c r="A24" s="61" t="s">
        <v>153</v>
      </c>
      <c r="B24" s="204">
        <v>7.8589790672052882</v>
      </c>
      <c r="C24" s="204">
        <v>23.176070038910506</v>
      </c>
      <c r="D24" s="207">
        <v>22.777886305919125</v>
      </c>
      <c r="E24" s="207">
        <v>21.565020517900098</v>
      </c>
      <c r="F24" s="207">
        <v>23.58658674874453</v>
      </c>
      <c r="G24" s="539">
        <v>1455</v>
      </c>
      <c r="I24" s="555"/>
    </row>
    <row r="25" spans="1:9">
      <c r="A25" s="17" t="s">
        <v>355</v>
      </c>
      <c r="B25" s="203">
        <v>15.532879818594104</v>
      </c>
      <c r="C25" s="203">
        <v>37.586505190311421</v>
      </c>
      <c r="D25" s="205">
        <v>36.112531969309465</v>
      </c>
      <c r="E25" s="205">
        <v>41.855142703284869</v>
      </c>
      <c r="F25" s="205">
        <v>43.905397210430564</v>
      </c>
      <c r="G25" s="540">
        <v>5070</v>
      </c>
      <c r="I25" s="555"/>
    </row>
    <row r="26" spans="1:9">
      <c r="A26" s="61" t="s">
        <v>154</v>
      </c>
      <c r="B26" s="204">
        <v>20.326150262085033</v>
      </c>
      <c r="C26" s="204">
        <v>51.046998604001857</v>
      </c>
      <c r="D26" s="207">
        <v>49.004594180704444</v>
      </c>
      <c r="E26" s="207">
        <v>48.689014271490208</v>
      </c>
      <c r="F26" s="207">
        <v>45.744680851063826</v>
      </c>
      <c r="G26" s="539">
        <v>1505</v>
      </c>
      <c r="I26" s="555"/>
    </row>
    <row r="27" spans="1:9">
      <c r="A27" s="17" t="s">
        <v>155</v>
      </c>
      <c r="B27" s="203">
        <v>9.0225563909774422</v>
      </c>
      <c r="C27" s="203">
        <v>27.225613267303928</v>
      </c>
      <c r="D27" s="205">
        <v>26.045454545454543</v>
      </c>
      <c r="E27" s="205">
        <v>25.753023085379262</v>
      </c>
      <c r="F27" s="205">
        <v>25.687687687687689</v>
      </c>
      <c r="G27" s="540">
        <v>4275</v>
      </c>
      <c r="I27" s="555"/>
    </row>
    <row r="28" spans="1:9">
      <c r="A28" s="277" t="s">
        <v>172</v>
      </c>
      <c r="B28" s="204">
        <v>11.262441068622316</v>
      </c>
      <c r="C28" s="204">
        <v>29.7165991902834</v>
      </c>
      <c r="D28" s="207">
        <v>28.663957327914659</v>
      </c>
      <c r="E28" s="207">
        <v>28.313685289595082</v>
      </c>
      <c r="F28" s="207">
        <v>28.938683342018411</v>
      </c>
      <c r="G28" s="539">
        <v>3330</v>
      </c>
      <c r="I28" s="555"/>
    </row>
    <row r="29" spans="1:9">
      <c r="A29" s="17" t="s">
        <v>156</v>
      </c>
      <c r="B29" s="203">
        <v>11.613351877607789</v>
      </c>
      <c r="C29" s="203">
        <v>23.055372445616349</v>
      </c>
      <c r="D29" s="205">
        <v>23.90560471976401</v>
      </c>
      <c r="E29" s="205">
        <v>24.52764777257757</v>
      </c>
      <c r="F29" s="205">
        <v>25.764091537398247</v>
      </c>
      <c r="G29" s="540">
        <v>3355</v>
      </c>
      <c r="I29" s="555"/>
    </row>
    <row r="30" spans="1:9">
      <c r="A30" s="61" t="s">
        <v>157</v>
      </c>
      <c r="B30" s="204">
        <v>8.3333333333333321</v>
      </c>
      <c r="C30" s="204">
        <v>7.518796992481203</v>
      </c>
      <c r="D30" s="207">
        <v>12.814645308924485</v>
      </c>
      <c r="E30" s="207">
        <v>11.208406304728546</v>
      </c>
      <c r="F30" s="207">
        <v>15.933232169954476</v>
      </c>
      <c r="G30" s="541">
        <v>105</v>
      </c>
      <c r="I30" s="555"/>
    </row>
    <row r="31" spans="1:9" ht="12.75" customHeight="1">
      <c r="A31" s="840" t="s">
        <v>353</v>
      </c>
      <c r="B31" s="840"/>
      <c r="C31" s="840"/>
      <c r="D31" s="840"/>
      <c r="E31" s="840"/>
      <c r="F31" s="840"/>
      <c r="G31" s="840"/>
    </row>
    <row r="32" spans="1:9">
      <c r="A32" s="17" t="s">
        <v>41</v>
      </c>
      <c r="B32" s="203">
        <v>10.1339357753752</v>
      </c>
      <c r="C32" s="203">
        <v>19.84551217382139</v>
      </c>
      <c r="D32" s="203">
        <v>23.397915435583439</v>
      </c>
      <c r="E32" s="203">
        <v>25.256145335571915</v>
      </c>
      <c r="F32" s="203">
        <v>27.006535431516181</v>
      </c>
      <c r="G32" s="538">
        <v>27355</v>
      </c>
      <c r="I32" s="555"/>
    </row>
    <row r="33" spans="1:9">
      <c r="A33" s="61" t="s">
        <v>158</v>
      </c>
      <c r="B33" s="204">
        <v>3.3357844775720307</v>
      </c>
      <c r="C33" s="204">
        <v>9.0976020193521236</v>
      </c>
      <c r="D33" s="207">
        <v>11.410658307210031</v>
      </c>
      <c r="E33" s="207">
        <v>13.230361505652407</v>
      </c>
      <c r="F33" s="207">
        <v>13.747246144602443</v>
      </c>
      <c r="G33" s="539">
        <v>3430</v>
      </c>
      <c r="I33" s="555"/>
    </row>
    <row r="34" spans="1:9" ht="13.5">
      <c r="A34" s="17" t="s">
        <v>159</v>
      </c>
      <c r="B34" s="203">
        <v>5.2021632758176661</v>
      </c>
      <c r="C34" s="203">
        <v>12.928469084095667</v>
      </c>
      <c r="D34" s="205">
        <v>15.022642252411892</v>
      </c>
      <c r="E34" s="205">
        <v>15.353817504655492</v>
      </c>
      <c r="F34" s="205">
        <v>14.981192907039226</v>
      </c>
      <c r="G34" s="540">
        <v>1395</v>
      </c>
      <c r="I34" s="555"/>
    </row>
    <row r="35" spans="1:9" ht="24">
      <c r="A35" s="61" t="s">
        <v>160</v>
      </c>
      <c r="B35" s="204">
        <v>11.763863017624301</v>
      </c>
      <c r="C35" s="204">
        <v>21.454962415594341</v>
      </c>
      <c r="D35" s="207">
        <v>24.216047316147751</v>
      </c>
      <c r="E35" s="207">
        <v>25.435503940273748</v>
      </c>
      <c r="F35" s="207">
        <v>25.988122056113045</v>
      </c>
      <c r="G35" s="539">
        <v>2540</v>
      </c>
      <c r="I35" s="555"/>
    </row>
    <row r="36" spans="1:9">
      <c r="A36" s="17" t="s">
        <v>152</v>
      </c>
      <c r="B36" s="203">
        <v>6.5008291873963522</v>
      </c>
      <c r="C36" s="203">
        <v>11.306532663316583</v>
      </c>
      <c r="D36" s="205">
        <v>12.659340659340659</v>
      </c>
      <c r="E36" s="205">
        <v>15.018897951064252</v>
      </c>
      <c r="F36" s="205">
        <v>19.893580501201509</v>
      </c>
      <c r="G36" s="540">
        <v>1160</v>
      </c>
      <c r="I36" s="555"/>
    </row>
    <row r="37" spans="1:9">
      <c r="A37" s="61" t="s">
        <v>153</v>
      </c>
      <c r="B37" s="204">
        <v>18.876239441792141</v>
      </c>
      <c r="C37" s="204">
        <v>27.140077821011673</v>
      </c>
      <c r="D37" s="207">
        <v>24.67278765383864</v>
      </c>
      <c r="E37" s="207">
        <v>21.437668034526673</v>
      </c>
      <c r="F37" s="207">
        <v>32.836546249797507</v>
      </c>
      <c r="G37" s="539">
        <v>2025</v>
      </c>
      <c r="I37" s="555"/>
    </row>
    <row r="38" spans="1:9">
      <c r="A38" s="17" t="s">
        <v>355</v>
      </c>
      <c r="B38" s="203">
        <v>9.6825396825396837</v>
      </c>
      <c r="C38" s="203">
        <v>25.519031141868513</v>
      </c>
      <c r="D38" s="205">
        <v>31.184995737425403</v>
      </c>
      <c r="E38" s="205">
        <v>29.981152396338178</v>
      </c>
      <c r="F38" s="205">
        <v>29.879580698258685</v>
      </c>
      <c r="G38" s="540">
        <v>3450</v>
      </c>
      <c r="I38" s="555"/>
    </row>
    <row r="39" spans="1:9">
      <c r="A39" s="61" t="s">
        <v>154</v>
      </c>
      <c r="B39" s="204">
        <v>14.793244030285383</v>
      </c>
      <c r="C39" s="204">
        <v>25.267566309911587</v>
      </c>
      <c r="D39" s="207">
        <v>31.776416539050533</v>
      </c>
      <c r="E39" s="207">
        <v>32.990375041486892</v>
      </c>
      <c r="F39" s="207">
        <v>36.960486322188451</v>
      </c>
      <c r="G39" s="539">
        <v>1215</v>
      </c>
      <c r="I39" s="555"/>
    </row>
    <row r="40" spans="1:9">
      <c r="A40" s="17" t="s">
        <v>155</v>
      </c>
      <c r="B40" s="203">
        <v>17.118377338695577</v>
      </c>
      <c r="C40" s="203">
        <v>24.945295404814004</v>
      </c>
      <c r="D40" s="205">
        <v>28.972727272727273</v>
      </c>
      <c r="E40" s="205">
        <v>29.505313301575669</v>
      </c>
      <c r="F40" s="205">
        <v>28.780780780780781</v>
      </c>
      <c r="G40" s="540">
        <v>4790</v>
      </c>
      <c r="I40" s="555"/>
    </row>
    <row r="41" spans="1:9">
      <c r="A41" s="277" t="s">
        <v>172</v>
      </c>
      <c r="B41" s="204">
        <v>22.943949711891044</v>
      </c>
      <c r="C41" s="204">
        <v>29.165991902834008</v>
      </c>
      <c r="D41" s="207">
        <v>33.350266700533396</v>
      </c>
      <c r="E41" s="207">
        <v>34.700153767298822</v>
      </c>
      <c r="F41" s="207">
        <v>33.47229459788084</v>
      </c>
      <c r="G41" s="539">
        <v>3855</v>
      </c>
      <c r="I41" s="555"/>
    </row>
    <row r="42" spans="1:9">
      <c r="A42" s="17" t="s">
        <v>156</v>
      </c>
      <c r="B42" s="203">
        <v>30.85303662494205</v>
      </c>
      <c r="C42" s="203">
        <v>49.357284113381674</v>
      </c>
      <c r="D42" s="205">
        <v>54.336283185840706</v>
      </c>
      <c r="E42" s="205">
        <v>56.578263130525222</v>
      </c>
      <c r="F42" s="205">
        <v>55.314083858086313</v>
      </c>
      <c r="G42" s="540">
        <v>7205</v>
      </c>
      <c r="I42" s="555"/>
    </row>
    <row r="43" spans="1:9">
      <c r="A43" s="61" t="s">
        <v>157</v>
      </c>
      <c r="B43" s="204">
        <v>8.3333333333333321</v>
      </c>
      <c r="C43" s="204">
        <v>15.789473684210526</v>
      </c>
      <c r="D43" s="207">
        <v>15.102974828375288</v>
      </c>
      <c r="E43" s="207">
        <v>20.140105078809107</v>
      </c>
      <c r="F43" s="207">
        <v>18.816388467374811</v>
      </c>
      <c r="G43" s="541">
        <v>125</v>
      </c>
      <c r="I43" s="555"/>
    </row>
    <row r="44" spans="1:9" ht="12.75" customHeight="1">
      <c r="A44" s="840" t="s">
        <v>354</v>
      </c>
      <c r="B44" s="840"/>
      <c r="C44" s="840"/>
      <c r="D44" s="840"/>
      <c r="E44" s="840"/>
      <c r="F44" s="840"/>
      <c r="G44" s="840"/>
    </row>
    <row r="45" spans="1:9">
      <c r="A45" s="17" t="s">
        <v>41</v>
      </c>
      <c r="B45" s="203">
        <v>3.4425259534183206</v>
      </c>
      <c r="C45" s="203">
        <v>4.7355186484573801</v>
      </c>
      <c r="D45" s="203">
        <v>3.9252171945132455</v>
      </c>
      <c r="E45" s="203">
        <v>3.7173360885100522</v>
      </c>
      <c r="F45" s="203">
        <v>3.3871700199419514</v>
      </c>
      <c r="G45" s="538">
        <v>3430</v>
      </c>
      <c r="I45" s="555"/>
    </row>
    <row r="46" spans="1:9">
      <c r="A46" s="61" t="s">
        <v>158</v>
      </c>
      <c r="B46" s="204">
        <v>2.1124406711678589</v>
      </c>
      <c r="C46" s="204">
        <v>2.771350441733277</v>
      </c>
      <c r="D46" s="207">
        <v>2.5347066726377072</v>
      </c>
      <c r="E46" s="207">
        <v>2.7288914654851131</v>
      </c>
      <c r="F46" s="207">
        <v>2.6797516523132385</v>
      </c>
      <c r="G46" s="539">
        <v>670</v>
      </c>
      <c r="I46" s="555"/>
    </row>
    <row r="47" spans="1:9" ht="13.5">
      <c r="A47" s="17" t="s">
        <v>159</v>
      </c>
      <c r="B47" s="203">
        <v>2.343548802472315</v>
      </c>
      <c r="C47" s="203">
        <v>2.6782762041221204</v>
      </c>
      <c r="D47" s="205">
        <v>2.244536326048435</v>
      </c>
      <c r="E47" s="205">
        <v>2.430167597765363</v>
      </c>
      <c r="F47" s="205">
        <v>2.6222461042450296</v>
      </c>
      <c r="G47" s="540">
        <v>245</v>
      </c>
      <c r="I47" s="555"/>
    </row>
    <row r="48" spans="1:9" ht="12.75" customHeight="1">
      <c r="A48" s="61" t="s">
        <v>160</v>
      </c>
      <c r="B48" s="204">
        <v>3.0376844820174811</v>
      </c>
      <c r="C48" s="204">
        <v>3.9240667600968275</v>
      </c>
      <c r="D48" s="207">
        <v>3.0688539225532865</v>
      </c>
      <c r="E48" s="207">
        <v>2.9448361675653256</v>
      </c>
      <c r="F48" s="207">
        <v>2.5906205201720254</v>
      </c>
      <c r="G48" s="539">
        <v>255</v>
      </c>
      <c r="I48" s="555"/>
    </row>
    <row r="49" spans="1:9">
      <c r="A49" s="17" t="s">
        <v>152</v>
      </c>
      <c r="B49" s="203">
        <v>1.1940298507462688</v>
      </c>
      <c r="C49" s="203">
        <v>1.7816354499771585</v>
      </c>
      <c r="D49" s="205">
        <v>1.6703296703296706</v>
      </c>
      <c r="E49" s="205">
        <v>2.0489357469663814</v>
      </c>
      <c r="F49" s="205">
        <v>1.3044970820460007</v>
      </c>
      <c r="G49" s="540">
        <v>75</v>
      </c>
      <c r="I49" s="555"/>
    </row>
    <row r="50" spans="1:9">
      <c r="A50" s="61" t="s">
        <v>153</v>
      </c>
      <c r="B50" s="204">
        <v>6.0962174072713919</v>
      </c>
      <c r="C50" s="204">
        <v>5.4474708171206228</v>
      </c>
      <c r="D50" s="207">
        <v>4.707950771635085</v>
      </c>
      <c r="E50" s="207">
        <v>4.1743313994622895</v>
      </c>
      <c r="F50" s="207">
        <v>4.8436740644743237</v>
      </c>
      <c r="G50" s="539">
        <v>300</v>
      </c>
      <c r="I50" s="555"/>
    </row>
    <row r="51" spans="1:9">
      <c r="A51" s="17" t="s">
        <v>355</v>
      </c>
      <c r="B51" s="203">
        <v>6.7120181405895689</v>
      </c>
      <c r="C51" s="203">
        <v>9.6237024221453282</v>
      </c>
      <c r="D51" s="205">
        <v>7.6555839727195218</v>
      </c>
      <c r="E51" s="205">
        <v>6.3139472267097467</v>
      </c>
      <c r="F51" s="205">
        <v>3.8898033440180195</v>
      </c>
      <c r="G51" s="540">
        <v>450</v>
      </c>
      <c r="I51" s="555"/>
    </row>
    <row r="52" spans="1:9">
      <c r="A52" s="61" t="s">
        <v>154</v>
      </c>
      <c r="B52" s="204">
        <v>4.4845661036691897</v>
      </c>
      <c r="C52" s="204">
        <v>6.3750581665891106</v>
      </c>
      <c r="D52" s="207">
        <v>4.7473200612557429</v>
      </c>
      <c r="E52" s="207">
        <v>5.8745436442084307</v>
      </c>
      <c r="F52" s="207">
        <v>3.8297872340425529</v>
      </c>
      <c r="G52" s="539">
        <v>125</v>
      </c>
      <c r="I52" s="555"/>
    </row>
    <row r="53" spans="1:9">
      <c r="A53" s="17" t="s">
        <v>155</v>
      </c>
      <c r="B53" s="203">
        <v>3.8293407938450779</v>
      </c>
      <c r="C53" s="203">
        <v>7.497408729701716</v>
      </c>
      <c r="D53" s="205">
        <v>6.0636363636363635</v>
      </c>
      <c r="E53" s="205">
        <v>4.8442652986441921</v>
      </c>
      <c r="F53" s="205">
        <v>4.7267267267267261</v>
      </c>
      <c r="G53" s="540">
        <v>785</v>
      </c>
      <c r="I53" s="555"/>
    </row>
    <row r="54" spans="1:9">
      <c r="A54" s="277" t="s">
        <v>172</v>
      </c>
      <c r="B54" s="204">
        <v>3.6144578313253009</v>
      </c>
      <c r="C54" s="204">
        <v>8.712550607287449</v>
      </c>
      <c r="D54" s="207">
        <v>6.9469138938277872</v>
      </c>
      <c r="E54" s="207">
        <v>5.92516658124039</v>
      </c>
      <c r="F54" s="207">
        <v>5.8797985061664058</v>
      </c>
      <c r="G54" s="539">
        <v>675</v>
      </c>
      <c r="I54" s="555"/>
    </row>
    <row r="55" spans="1:9">
      <c r="A55" s="17" t="s">
        <v>156</v>
      </c>
      <c r="B55" s="203">
        <v>7.3018080667593885</v>
      </c>
      <c r="C55" s="203">
        <v>8.4871456822676343</v>
      </c>
      <c r="D55" s="205">
        <v>5.5929203539823007</v>
      </c>
      <c r="E55" s="205">
        <v>4.5328479805858901</v>
      </c>
      <c r="F55" s="205">
        <v>3.9778835816310858</v>
      </c>
      <c r="G55" s="540">
        <v>520</v>
      </c>
      <c r="I55" s="555"/>
    </row>
    <row r="56" spans="1:9">
      <c r="A56" s="278" t="s">
        <v>157</v>
      </c>
      <c r="B56" s="279">
        <v>2.1929824561403506</v>
      </c>
      <c r="C56" s="279">
        <v>3.2581453634085209</v>
      </c>
      <c r="D56" s="276">
        <v>3.8901601830663615</v>
      </c>
      <c r="E56" s="276">
        <v>2.276707530647986</v>
      </c>
      <c r="F56" s="276">
        <v>1.5174506828528074</v>
      </c>
      <c r="G56" s="541">
        <v>10</v>
      </c>
      <c r="I56" s="555"/>
    </row>
    <row r="57" spans="1:9" ht="12.75" customHeight="1">
      <c r="A57" s="840" t="s">
        <v>162</v>
      </c>
      <c r="B57" s="840"/>
      <c r="C57" s="840"/>
      <c r="D57" s="840"/>
      <c r="E57" s="840"/>
      <c r="F57" s="840"/>
      <c r="G57" s="840"/>
    </row>
    <row r="58" spans="1:9">
      <c r="A58" s="17" t="s">
        <v>41</v>
      </c>
      <c r="B58" s="203">
        <v>36.655729474835489</v>
      </c>
      <c r="C58" s="203">
        <v>42.076099558821319</v>
      </c>
      <c r="D58" s="203">
        <v>41.208494159950718</v>
      </c>
      <c r="E58" s="203">
        <v>39.245124628696885</v>
      </c>
      <c r="F58" s="203">
        <v>37.126582028550551</v>
      </c>
      <c r="G58" s="538">
        <v>37605</v>
      </c>
      <c r="I58" s="555"/>
    </row>
    <row r="59" spans="1:9">
      <c r="A59" s="61" t="s">
        <v>158</v>
      </c>
      <c r="B59" s="204">
        <v>54.662744835884745</v>
      </c>
      <c r="C59" s="204">
        <v>55.568994530921337</v>
      </c>
      <c r="D59" s="207">
        <v>55.848634124496186</v>
      </c>
      <c r="E59" s="207">
        <v>52.163650668764753</v>
      </c>
      <c r="F59" s="207">
        <v>52.509513318646107</v>
      </c>
      <c r="G59" s="539">
        <v>13110</v>
      </c>
      <c r="I59" s="555"/>
    </row>
    <row r="60" spans="1:9" ht="13.5">
      <c r="A60" s="17" t="s">
        <v>159</v>
      </c>
      <c r="B60" s="203">
        <v>41.900592325521501</v>
      </c>
      <c r="C60" s="203">
        <v>52.981373305411658</v>
      </c>
      <c r="D60" s="205">
        <v>51.013979129749956</v>
      </c>
      <c r="E60" s="205">
        <v>48.063314711359403</v>
      </c>
      <c r="F60" s="205">
        <v>45.846319183234819</v>
      </c>
      <c r="G60" s="540">
        <v>4265</v>
      </c>
      <c r="I60" s="555"/>
    </row>
    <row r="61" spans="1:9" ht="12.75" customHeight="1">
      <c r="A61" s="61" t="s">
        <v>160</v>
      </c>
      <c r="B61" s="204">
        <v>23.269809428284855</v>
      </c>
      <c r="C61" s="204">
        <v>34.348324627341064</v>
      </c>
      <c r="D61" s="207">
        <v>33.467246959044751</v>
      </c>
      <c r="E61" s="207">
        <v>33.855246785566159</v>
      </c>
      <c r="F61" s="207">
        <v>34.917059184927304</v>
      </c>
      <c r="G61" s="539">
        <v>3410</v>
      </c>
      <c r="I61" s="555"/>
    </row>
    <row r="62" spans="1:9">
      <c r="A62" s="17" t="s">
        <v>152</v>
      </c>
      <c r="B62" s="203">
        <v>67.628524046434492</v>
      </c>
      <c r="C62" s="203">
        <v>73.252626770214718</v>
      </c>
      <c r="D62" s="205">
        <v>71.824175824175825</v>
      </c>
      <c r="E62" s="205">
        <v>70.777799880644523</v>
      </c>
      <c r="F62" s="205">
        <v>64.847236525918291</v>
      </c>
      <c r="G62" s="540">
        <v>3780</v>
      </c>
      <c r="I62" s="555"/>
    </row>
    <row r="63" spans="1:9">
      <c r="A63" s="61" t="s">
        <v>153</v>
      </c>
      <c r="B63" s="204">
        <v>34.704370179948583</v>
      </c>
      <c r="C63" s="204">
        <v>39.664396887159533</v>
      </c>
      <c r="D63" s="207">
        <v>45.243211564758738</v>
      </c>
      <c r="E63" s="207">
        <v>51.195698316117166</v>
      </c>
      <c r="F63" s="207">
        <v>36.44905232463956</v>
      </c>
      <c r="G63" s="539">
        <v>2250</v>
      </c>
      <c r="I63" s="555"/>
    </row>
    <row r="64" spans="1:9">
      <c r="A64" s="17" t="s">
        <v>355</v>
      </c>
      <c r="B64" s="203">
        <v>10.476190476190476</v>
      </c>
      <c r="C64" s="203">
        <v>15.981833910034601</v>
      </c>
      <c r="D64" s="205">
        <v>17.459505541346974</v>
      </c>
      <c r="E64" s="205">
        <v>15.172320947765213</v>
      </c>
      <c r="F64" s="205">
        <v>16.295590401108896</v>
      </c>
      <c r="G64" s="540">
        <v>1880</v>
      </c>
      <c r="I64" s="555"/>
    </row>
    <row r="65" spans="1:9">
      <c r="A65" s="61" t="s">
        <v>154</v>
      </c>
      <c r="B65" s="204">
        <v>13.10425160163075</v>
      </c>
      <c r="C65" s="204">
        <v>11.865984178687762</v>
      </c>
      <c r="D65" s="207">
        <v>10.719754977029096</v>
      </c>
      <c r="E65" s="207">
        <v>9.459010952538998</v>
      </c>
      <c r="F65" s="207">
        <v>11.884498480243161</v>
      </c>
      <c r="G65" s="539">
        <v>390</v>
      </c>
      <c r="I65" s="555"/>
    </row>
    <row r="66" spans="1:9">
      <c r="A66" s="17" t="s">
        <v>155</v>
      </c>
      <c r="B66" s="203">
        <v>22.801189019059276</v>
      </c>
      <c r="C66" s="203">
        <v>32.477254405159506</v>
      </c>
      <c r="D66" s="205">
        <v>34.536363636363639</v>
      </c>
      <c r="E66" s="205">
        <v>36.445584463173326</v>
      </c>
      <c r="F66" s="205">
        <v>37.861861861861861</v>
      </c>
      <c r="G66" s="540">
        <v>6305</v>
      </c>
      <c r="I66" s="555"/>
    </row>
    <row r="67" spans="1:9">
      <c r="A67" s="277" t="s">
        <v>172</v>
      </c>
      <c r="B67" s="204">
        <v>16.291251964379256</v>
      </c>
      <c r="C67" s="204">
        <v>25.48987854251012</v>
      </c>
      <c r="D67" s="207">
        <v>26.822453644907291</v>
      </c>
      <c r="E67" s="207">
        <v>27.842132239876989</v>
      </c>
      <c r="F67" s="207">
        <v>28.843147472641999</v>
      </c>
      <c r="G67" s="539">
        <v>3320</v>
      </c>
      <c r="I67" s="555"/>
    </row>
    <row r="68" spans="1:9">
      <c r="A68" s="17" t="s">
        <v>156</v>
      </c>
      <c r="B68" s="203">
        <v>15.252665739452945</v>
      </c>
      <c r="C68" s="203">
        <v>15.54054054054054</v>
      </c>
      <c r="D68" s="205">
        <v>13.522123893805309</v>
      </c>
      <c r="E68" s="205">
        <v>12.931183914023228</v>
      </c>
      <c r="F68" s="205">
        <v>13.753647673168484</v>
      </c>
      <c r="G68" s="540">
        <v>1790</v>
      </c>
      <c r="I68" s="555"/>
    </row>
    <row r="69" spans="1:9">
      <c r="A69" s="278" t="s">
        <v>157</v>
      </c>
      <c r="B69" s="279">
        <v>53.94736842105263</v>
      </c>
      <c r="C69" s="279">
        <v>69.674185463659143</v>
      </c>
      <c r="D69" s="276">
        <v>65.903890160183067</v>
      </c>
      <c r="E69" s="276">
        <v>65.148861646234678</v>
      </c>
      <c r="F69" s="276">
        <v>62.974203338391497</v>
      </c>
      <c r="G69" s="541">
        <v>415</v>
      </c>
      <c r="I69" s="555"/>
    </row>
    <row r="70" spans="1:9" ht="116.25" customHeight="1">
      <c r="A70" s="731" t="s">
        <v>363</v>
      </c>
      <c r="B70" s="731"/>
      <c r="C70" s="731"/>
      <c r="D70" s="731"/>
      <c r="E70" s="731"/>
      <c r="F70" s="731"/>
      <c r="G70" s="731"/>
    </row>
    <row r="71" spans="1:9" ht="12.75" customHeight="1">
      <c r="A71" s="801"/>
      <c r="B71" s="801"/>
      <c r="C71" s="801"/>
      <c r="D71" s="801"/>
      <c r="E71" s="801"/>
      <c r="F71" s="801"/>
      <c r="G71" s="399"/>
    </row>
  </sheetData>
  <mergeCells count="10">
    <mergeCell ref="A71:F71"/>
    <mergeCell ref="A3:A4"/>
    <mergeCell ref="B4:F4"/>
    <mergeCell ref="A57:G57"/>
    <mergeCell ref="A70:G70"/>
    <mergeCell ref="A2:G2"/>
    <mergeCell ref="A5:G5"/>
    <mergeCell ref="A18:G18"/>
    <mergeCell ref="A31:G31"/>
    <mergeCell ref="A44:G44"/>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O134"/>
  <sheetViews>
    <sheetView showGridLines="0" zoomScaleNormal="100" workbookViewId="0">
      <selection sqref="A1:B1"/>
    </sheetView>
  </sheetViews>
  <sheetFormatPr baseColWidth="10" defaultColWidth="11.42578125" defaultRowHeight="12.75"/>
  <cols>
    <col min="1" max="1" width="6.28515625" style="94" customWidth="1"/>
    <col min="2" max="6" width="9.7109375" style="94" customWidth="1"/>
    <col min="7" max="7" width="10.28515625" style="94" customWidth="1"/>
    <col min="8" max="8" width="12.28515625" style="94" customWidth="1"/>
    <col min="9" max="9" width="11.42578125" style="94"/>
    <col min="10" max="10" width="6.140625" style="94" customWidth="1"/>
    <col min="11" max="11" width="3" style="94" customWidth="1"/>
    <col min="12" max="16384" width="11.42578125" style="94"/>
  </cols>
  <sheetData>
    <row r="1" spans="1:15">
      <c r="A1" s="716" t="s">
        <v>486</v>
      </c>
      <c r="B1" s="716"/>
      <c r="C1" s="716"/>
    </row>
    <row r="2" spans="1:15" ht="25.5" customHeight="1">
      <c r="A2" s="918" t="s">
        <v>457</v>
      </c>
      <c r="B2" s="918"/>
      <c r="C2" s="918"/>
      <c r="D2" s="918"/>
      <c r="E2" s="918"/>
      <c r="F2" s="918"/>
      <c r="G2" s="918"/>
      <c r="H2" s="918"/>
      <c r="I2" s="918"/>
    </row>
    <row r="3" spans="1:15" ht="12.75" customHeight="1">
      <c r="A3" s="921" t="s">
        <v>38</v>
      </c>
      <c r="B3" s="924" t="s">
        <v>54</v>
      </c>
      <c r="C3" s="926" t="s">
        <v>53</v>
      </c>
      <c r="D3" s="926"/>
      <c r="E3" s="926"/>
      <c r="F3" s="926"/>
      <c r="G3" s="927"/>
      <c r="H3" s="928" t="s">
        <v>5</v>
      </c>
      <c r="I3" s="928"/>
      <c r="J3" s="95"/>
    </row>
    <row r="4" spans="1:15" ht="40.5" customHeight="1">
      <c r="A4" s="922"/>
      <c r="B4" s="925"/>
      <c r="C4" s="119" t="s">
        <v>77</v>
      </c>
      <c r="D4" s="120" t="s">
        <v>78</v>
      </c>
      <c r="E4" s="120" t="s">
        <v>79</v>
      </c>
      <c r="F4" s="120" t="s">
        <v>80</v>
      </c>
      <c r="G4" s="120" t="s">
        <v>81</v>
      </c>
      <c r="H4" s="923"/>
      <c r="I4" s="923"/>
      <c r="J4" s="95"/>
      <c r="K4" s="139"/>
    </row>
    <row r="5" spans="1:15" ht="11.85" customHeight="1">
      <c r="A5" s="923"/>
      <c r="B5" s="141" t="s">
        <v>39</v>
      </c>
      <c r="C5" s="929" t="s">
        <v>40</v>
      </c>
      <c r="D5" s="930"/>
      <c r="E5" s="930"/>
      <c r="F5" s="930"/>
      <c r="G5" s="930"/>
      <c r="H5" s="931"/>
      <c r="I5" s="142" t="s">
        <v>52</v>
      </c>
      <c r="J5" s="95"/>
      <c r="K5" s="96"/>
    </row>
    <row r="6" spans="1:15" ht="11.85" customHeight="1">
      <c r="A6" s="917" t="s">
        <v>41</v>
      </c>
      <c r="B6" s="917"/>
      <c r="C6" s="917"/>
      <c r="D6" s="917"/>
      <c r="E6" s="917"/>
      <c r="F6" s="917"/>
      <c r="G6" s="917"/>
      <c r="H6" s="917"/>
      <c r="I6" s="917"/>
      <c r="J6" s="95"/>
      <c r="K6" s="96"/>
    </row>
    <row r="7" spans="1:15" ht="11.85" customHeight="1">
      <c r="A7" s="99">
        <v>1990</v>
      </c>
      <c r="B7" s="175">
        <v>274750</v>
      </c>
      <c r="C7" s="176">
        <v>31.604003639672428</v>
      </c>
      <c r="D7" s="176">
        <v>22.707188353048224</v>
      </c>
      <c r="E7" s="176">
        <v>6.2751592356687897</v>
      </c>
      <c r="F7" s="176">
        <v>6.0120109190172881</v>
      </c>
      <c r="G7" s="176">
        <v>10.368334849863512</v>
      </c>
      <c r="H7" s="190">
        <v>76.966696997270247</v>
      </c>
      <c r="I7" s="177">
        <v>211466</v>
      </c>
      <c r="J7" s="95"/>
      <c r="K7" s="97"/>
      <c r="L7" s="98"/>
      <c r="M7" s="98"/>
      <c r="N7" s="98"/>
      <c r="O7" s="98"/>
    </row>
    <row r="8" spans="1:15" ht="11.85" customHeight="1">
      <c r="A8" s="180">
        <v>1995</v>
      </c>
      <c r="B8" s="181">
        <v>307772</v>
      </c>
      <c r="C8" s="182">
        <v>27.544091080410173</v>
      </c>
      <c r="D8" s="182">
        <v>21.892504841246115</v>
      </c>
      <c r="E8" s="182">
        <v>6.8540997881548673</v>
      </c>
      <c r="F8" s="182">
        <v>4.5943100736909139</v>
      </c>
      <c r="G8" s="182">
        <v>10.280337392615312</v>
      </c>
      <c r="H8" s="182">
        <v>71.165343176117389</v>
      </c>
      <c r="I8" s="183">
        <v>219027</v>
      </c>
      <c r="J8" s="375"/>
    </row>
    <row r="9" spans="1:15" ht="11.85" customHeight="1">
      <c r="A9" s="99">
        <v>2000</v>
      </c>
      <c r="B9" s="175">
        <v>347539</v>
      </c>
      <c r="C9" s="176">
        <v>25.869326895686527</v>
      </c>
      <c r="D9" s="176">
        <v>25.485772819741094</v>
      </c>
      <c r="E9" s="176">
        <v>6.0922659039704898</v>
      </c>
      <c r="F9" s="176">
        <v>4.7183193828606287</v>
      </c>
      <c r="G9" s="176">
        <v>9.0038815787580671</v>
      </c>
      <c r="H9" s="176">
        <v>71.169566581016809</v>
      </c>
      <c r="I9" s="177">
        <v>247342</v>
      </c>
      <c r="J9" s="375"/>
      <c r="K9" s="139"/>
    </row>
    <row r="10" spans="1:15" ht="11.85" customHeight="1">
      <c r="A10" s="180">
        <v>2001</v>
      </c>
      <c r="B10" s="181">
        <v>343453</v>
      </c>
      <c r="C10" s="184">
        <v>28.442610779349721</v>
      </c>
      <c r="D10" s="184">
        <v>25.35194044017668</v>
      </c>
      <c r="E10" s="184">
        <v>5.5122534961115495</v>
      </c>
      <c r="F10" s="184">
        <v>3.6159241584729203</v>
      </c>
      <c r="G10" s="184">
        <v>7.7748629361222648</v>
      </c>
      <c r="H10" s="182">
        <v>70.697591810233135</v>
      </c>
      <c r="I10" s="183">
        <v>242813</v>
      </c>
      <c r="J10" s="375"/>
    </row>
    <row r="11" spans="1:15" ht="11.85" customHeight="1">
      <c r="A11" s="99">
        <v>2002</v>
      </c>
      <c r="B11" s="175">
        <v>361498</v>
      </c>
      <c r="C11" s="178">
        <v>29.87762034644728</v>
      </c>
      <c r="D11" s="178">
        <v>25.681746510354138</v>
      </c>
      <c r="E11" s="178">
        <v>5.1646205511510441</v>
      </c>
      <c r="F11" s="178">
        <v>3.2113593989454992</v>
      </c>
      <c r="G11" s="178">
        <v>7.7939573662924824</v>
      </c>
      <c r="H11" s="176">
        <v>71.729304173190442</v>
      </c>
      <c r="I11" s="177">
        <v>259300</v>
      </c>
      <c r="J11" s="375"/>
    </row>
    <row r="12" spans="1:15" ht="11.85" customHeight="1">
      <c r="A12" s="180">
        <v>2003</v>
      </c>
      <c r="B12" s="181">
        <v>369046</v>
      </c>
      <c r="C12" s="184">
        <v>33.383914200397783</v>
      </c>
      <c r="D12" s="184">
        <v>23.080862548300214</v>
      </c>
      <c r="E12" s="184">
        <v>4.7162142388753709</v>
      </c>
      <c r="F12" s="184">
        <v>3.0245552045002522</v>
      </c>
      <c r="G12" s="184">
        <v>8.0859838610904866</v>
      </c>
      <c r="H12" s="184">
        <v>72.291530053164095</v>
      </c>
      <c r="I12" s="183">
        <v>266789</v>
      </c>
      <c r="J12" s="375"/>
    </row>
    <row r="13" spans="1:15" ht="11.85" customHeight="1">
      <c r="A13" s="99">
        <v>2004</v>
      </c>
      <c r="B13" s="175">
        <v>386906</v>
      </c>
      <c r="C13" s="178">
        <v>32.245558352674806</v>
      </c>
      <c r="D13" s="178">
        <v>22.135350705339281</v>
      </c>
      <c r="E13" s="178">
        <v>4.4093397362666904</v>
      </c>
      <c r="F13" s="178">
        <v>3.3850599370389709</v>
      </c>
      <c r="G13" s="178">
        <v>8.5713325717357716</v>
      </c>
      <c r="H13" s="176">
        <v>70.746641303055526</v>
      </c>
      <c r="I13" s="177">
        <v>273723</v>
      </c>
      <c r="J13" s="375"/>
    </row>
    <row r="14" spans="1:15" ht="11.85" customHeight="1">
      <c r="A14" s="180">
        <v>2005</v>
      </c>
      <c r="B14" s="181">
        <v>399372</v>
      </c>
      <c r="C14" s="182">
        <v>32.753172480794845</v>
      </c>
      <c r="D14" s="182">
        <v>20.761846098374448</v>
      </c>
      <c r="E14" s="182">
        <v>4.6678284907304466</v>
      </c>
      <c r="F14" s="182">
        <v>3.8462886732169506</v>
      </c>
      <c r="G14" s="182">
        <v>8.6646034273809889</v>
      </c>
      <c r="H14" s="116">
        <v>70.693739170497679</v>
      </c>
      <c r="I14" s="183">
        <v>282331</v>
      </c>
      <c r="J14" s="375"/>
      <c r="K14" s="139"/>
    </row>
    <row r="15" spans="1:15" ht="11.25" customHeight="1">
      <c r="A15" s="99">
        <v>2006</v>
      </c>
      <c r="B15" s="175">
        <v>415008</v>
      </c>
      <c r="C15" s="178">
        <v>31.031931914565504</v>
      </c>
      <c r="D15" s="178">
        <v>22.001985503893902</v>
      </c>
      <c r="E15" s="178">
        <v>4.9671331636980494</v>
      </c>
      <c r="F15" s="178">
        <v>4.1664257074562414</v>
      </c>
      <c r="G15" s="178">
        <v>8.6118821805844714</v>
      </c>
      <c r="H15" s="176">
        <v>70.779358470198162</v>
      </c>
      <c r="I15" s="177">
        <v>293740</v>
      </c>
      <c r="J15" s="375"/>
    </row>
    <row r="16" spans="1:15" ht="11.85" customHeight="1">
      <c r="A16" s="180">
        <v>2007</v>
      </c>
      <c r="B16" s="181">
        <v>434181</v>
      </c>
      <c r="C16" s="184">
        <v>32.598386387244027</v>
      </c>
      <c r="D16" s="184">
        <v>23.20529917246494</v>
      </c>
      <c r="E16" s="184">
        <v>5.1262031272671997</v>
      </c>
      <c r="F16" s="184">
        <v>4.0796349909369596</v>
      </c>
      <c r="G16" s="184">
        <v>8.3239478466353898</v>
      </c>
      <c r="H16" s="182">
        <v>73.333471524548514</v>
      </c>
      <c r="I16" s="183">
        <v>318400</v>
      </c>
      <c r="J16" s="375"/>
    </row>
    <row r="17" spans="1:11" ht="11.85" customHeight="1">
      <c r="A17" s="99">
        <v>2008</v>
      </c>
      <c r="B17" s="175">
        <v>442091</v>
      </c>
      <c r="C17" s="176">
        <v>34.012228251649546</v>
      </c>
      <c r="D17" s="176">
        <v>23.900509171188737</v>
      </c>
      <c r="E17" s="176">
        <v>4.8777287933932154</v>
      </c>
      <c r="F17" s="176">
        <v>4.1925757366695997</v>
      </c>
      <c r="G17" s="176">
        <v>7.5470887215528029</v>
      </c>
      <c r="H17" s="176">
        <v>74.5301306744539</v>
      </c>
      <c r="I17" s="177">
        <v>329491</v>
      </c>
      <c r="J17" s="375"/>
    </row>
    <row r="18" spans="1:11" ht="11.25" customHeight="1">
      <c r="A18" s="180">
        <v>2009</v>
      </c>
      <c r="B18" s="181">
        <v>449435</v>
      </c>
      <c r="C18" s="182">
        <v>36.114009812319914</v>
      </c>
      <c r="D18" s="182">
        <v>23.933828028524704</v>
      </c>
      <c r="E18" s="182">
        <v>4.9502152702838007</v>
      </c>
      <c r="F18" s="182">
        <v>3.936275545963265</v>
      </c>
      <c r="G18" s="182">
        <v>6.6289897315518376</v>
      </c>
      <c r="H18" s="182">
        <v>75.563318388643523</v>
      </c>
      <c r="I18" s="183">
        <v>339608</v>
      </c>
      <c r="J18" s="375"/>
      <c r="K18" s="139"/>
    </row>
    <row r="19" spans="1:11" ht="11.85" customHeight="1">
      <c r="A19" s="99">
        <v>2010</v>
      </c>
      <c r="B19" s="175">
        <v>458856</v>
      </c>
      <c r="C19" s="176">
        <v>37.447478075910524</v>
      </c>
      <c r="D19" s="176">
        <v>23.68041389891382</v>
      </c>
      <c r="E19" s="176">
        <v>4.705615705144969</v>
      </c>
      <c r="F19" s="176">
        <v>3.8192809944732113</v>
      </c>
      <c r="G19" s="176">
        <v>5.4535627735062855</v>
      </c>
      <c r="H19" s="176">
        <v>75.106351447948811</v>
      </c>
      <c r="I19" s="177">
        <v>344630</v>
      </c>
      <c r="J19" s="375"/>
      <c r="K19" s="139"/>
    </row>
    <row r="20" spans="1:11" ht="11.85" customHeight="1">
      <c r="A20" s="180">
        <v>2011</v>
      </c>
      <c r="B20" s="181">
        <v>506952</v>
      </c>
      <c r="C20" s="182">
        <v>45.645347094004954</v>
      </c>
      <c r="D20" s="182">
        <v>17.51881834966624</v>
      </c>
      <c r="E20" s="182">
        <v>4.2972510217929898</v>
      </c>
      <c r="F20" s="182">
        <v>3.9356783285202543</v>
      </c>
      <c r="G20" s="182">
        <v>4.097823857091007</v>
      </c>
      <c r="H20" s="182">
        <v>75.494918651075452</v>
      </c>
      <c r="I20" s="183">
        <v>382723</v>
      </c>
      <c r="J20" s="375"/>
      <c r="K20" s="139"/>
    </row>
    <row r="21" spans="1:11" ht="11.85" customHeight="1">
      <c r="A21" s="99">
        <v>2012</v>
      </c>
      <c r="B21" s="175">
        <v>501483</v>
      </c>
      <c r="C21" s="176">
        <v>44.09182365105098</v>
      </c>
      <c r="D21" s="176">
        <v>19.06445482698317</v>
      </c>
      <c r="E21" s="176">
        <v>4.7836118073793132</v>
      </c>
      <c r="F21" s="176">
        <v>3.9161845964868198</v>
      </c>
      <c r="G21" s="176">
        <v>2.6916166649716939</v>
      </c>
      <c r="H21" s="176">
        <v>74.547691546871974</v>
      </c>
      <c r="I21" s="177">
        <v>373844</v>
      </c>
      <c r="J21" s="375"/>
      <c r="K21" s="139"/>
    </row>
    <row r="22" spans="1:11" ht="11.85" customHeight="1">
      <c r="A22" s="180">
        <v>2013</v>
      </c>
      <c r="B22" s="181">
        <v>477020</v>
      </c>
      <c r="C22" s="182">
        <v>45.831411680851957</v>
      </c>
      <c r="D22" s="182">
        <v>21.712506813131522</v>
      </c>
      <c r="E22" s="182">
        <v>5.1983145360781515</v>
      </c>
      <c r="F22" s="182">
        <v>4.3805291182759634</v>
      </c>
      <c r="G22" s="182" t="s">
        <v>93</v>
      </c>
      <c r="H22" s="182">
        <v>77.1227621483376</v>
      </c>
      <c r="I22" s="183">
        <v>367891</v>
      </c>
      <c r="J22" s="375"/>
      <c r="K22" s="139"/>
    </row>
    <row r="23" spans="1:11" ht="11.85" customHeight="1">
      <c r="A23" s="99">
        <v>2014</v>
      </c>
      <c r="B23" s="175">
        <v>435255</v>
      </c>
      <c r="C23" s="176">
        <v>44.555260709239413</v>
      </c>
      <c r="D23" s="176">
        <v>22.563784448197033</v>
      </c>
      <c r="E23" s="176">
        <v>5.452895429116265</v>
      </c>
      <c r="F23" s="176" t="s">
        <v>93</v>
      </c>
      <c r="G23" s="176" t="s">
        <v>93</v>
      </c>
      <c r="H23" s="176">
        <v>72.571940586552714</v>
      </c>
      <c r="I23" s="177">
        <v>315873</v>
      </c>
      <c r="J23" s="375"/>
      <c r="K23" s="139"/>
    </row>
    <row r="24" spans="1:11" ht="11.85" customHeight="1">
      <c r="A24" s="180">
        <v>2015</v>
      </c>
      <c r="B24" s="181">
        <v>445426</v>
      </c>
      <c r="C24" s="182">
        <v>44.155707120823664</v>
      </c>
      <c r="D24" s="182">
        <v>22.648655444450931</v>
      </c>
      <c r="E24" s="182" t="s">
        <v>93</v>
      </c>
      <c r="F24" s="182" t="s">
        <v>93</v>
      </c>
      <c r="G24" s="182" t="s">
        <v>93</v>
      </c>
      <c r="H24" s="182">
        <v>66.804362565274587</v>
      </c>
      <c r="I24" s="183">
        <v>297564</v>
      </c>
      <c r="J24" s="375"/>
      <c r="K24" s="139"/>
    </row>
    <row r="25" spans="1:11" ht="11.85" customHeight="1">
      <c r="A25" s="122">
        <v>2016</v>
      </c>
      <c r="B25" s="324">
        <v>454118</v>
      </c>
      <c r="C25" s="179">
        <v>43.607388388040114</v>
      </c>
      <c r="D25" s="179" t="s">
        <v>93</v>
      </c>
      <c r="E25" s="179" t="s">
        <v>93</v>
      </c>
      <c r="F25" s="179" t="s">
        <v>93</v>
      </c>
      <c r="G25" s="179" t="s">
        <v>93</v>
      </c>
      <c r="H25" s="179">
        <v>43.607388388040114</v>
      </c>
      <c r="I25" s="325">
        <v>198029</v>
      </c>
      <c r="J25" s="375"/>
      <c r="K25" s="139"/>
    </row>
    <row r="26" spans="1:11" ht="11.85" customHeight="1">
      <c r="A26" s="932" t="s">
        <v>98</v>
      </c>
      <c r="B26" s="932"/>
      <c r="C26" s="932"/>
      <c r="D26" s="932"/>
      <c r="E26" s="932"/>
      <c r="F26" s="932"/>
      <c r="G26" s="932"/>
      <c r="H26" s="932"/>
      <c r="I26" s="932"/>
      <c r="J26" s="375"/>
    </row>
    <row r="27" spans="1:11" ht="11.85" customHeight="1">
      <c r="A27" s="99">
        <v>1990</v>
      </c>
      <c r="B27" s="100">
        <v>147552</v>
      </c>
      <c r="C27" s="117">
        <v>26.37239752765127</v>
      </c>
      <c r="D27" s="117">
        <v>31.395711342441984</v>
      </c>
      <c r="E27" s="117">
        <v>7.6515397961396658</v>
      </c>
      <c r="F27" s="117">
        <v>6.5631099544567331</v>
      </c>
      <c r="G27" s="117">
        <v>10.832113424419866</v>
      </c>
      <c r="H27" s="115">
        <v>82.814872045109524</v>
      </c>
      <c r="I27" s="102">
        <v>122195</v>
      </c>
      <c r="J27" s="375"/>
    </row>
    <row r="28" spans="1:11" ht="11.85" customHeight="1">
      <c r="A28" s="110">
        <v>1995</v>
      </c>
      <c r="B28" s="111">
        <v>150636</v>
      </c>
      <c r="C28" s="116">
        <v>19.373191003478585</v>
      </c>
      <c r="D28" s="116">
        <v>31.055657346185505</v>
      </c>
      <c r="E28" s="116">
        <v>9.6756419448206277</v>
      </c>
      <c r="F28" s="116">
        <v>4.9098489072997156</v>
      </c>
      <c r="G28" s="116">
        <v>11.921453039114157</v>
      </c>
      <c r="H28" s="113">
        <v>76.935792240898593</v>
      </c>
      <c r="I28" s="114">
        <v>115893</v>
      </c>
      <c r="J28" s="375"/>
    </row>
    <row r="29" spans="1:11" ht="11.85" customHeight="1">
      <c r="A29" s="99">
        <v>2000</v>
      </c>
      <c r="B29" s="100">
        <v>161162</v>
      </c>
      <c r="C29" s="101">
        <v>16.152070587359301</v>
      </c>
      <c r="D29" s="101">
        <v>39.179210980255888</v>
      </c>
      <c r="E29" s="101">
        <v>7.9292885419639871</v>
      </c>
      <c r="F29" s="101">
        <v>4.3360097293406632</v>
      </c>
      <c r="G29" s="117">
        <v>10.383340986088532</v>
      </c>
      <c r="H29" s="176">
        <v>77.979920825008378</v>
      </c>
      <c r="I29" s="102">
        <v>125674</v>
      </c>
      <c r="J29" s="375"/>
      <c r="K29" s="153"/>
    </row>
    <row r="30" spans="1:11" ht="11.85" customHeight="1">
      <c r="A30" s="110">
        <v>2005</v>
      </c>
      <c r="B30" s="111">
        <v>189648</v>
      </c>
      <c r="C30" s="112">
        <v>28.918839112460979</v>
      </c>
      <c r="D30" s="112">
        <v>28.147409938412217</v>
      </c>
      <c r="E30" s="112">
        <v>5.7538175989201044</v>
      </c>
      <c r="F30" s="112">
        <v>3.8239264321268873</v>
      </c>
      <c r="G30" s="116">
        <v>9.0446511431705048</v>
      </c>
      <c r="H30" s="116">
        <v>75.688644225090698</v>
      </c>
      <c r="I30" s="114">
        <v>143542</v>
      </c>
      <c r="J30" s="375"/>
      <c r="K30" s="153"/>
    </row>
    <row r="31" spans="1:11" ht="11.85" customHeight="1">
      <c r="A31" s="99">
        <v>2006</v>
      </c>
      <c r="B31" s="100">
        <v>196421</v>
      </c>
      <c r="C31" s="117">
        <v>27.436475733246446</v>
      </c>
      <c r="D31" s="117">
        <v>29.572703529663325</v>
      </c>
      <c r="E31" s="117">
        <v>5.972375662480081</v>
      </c>
      <c r="F31" s="117">
        <v>4.0937577957550362</v>
      </c>
      <c r="G31" s="117">
        <v>9.0316208552038724</v>
      </c>
      <c r="H31" s="115">
        <v>76.106933576348752</v>
      </c>
      <c r="I31" s="102">
        <v>149490</v>
      </c>
      <c r="J31" s="375"/>
    </row>
    <row r="32" spans="1:11" ht="11.85" customHeight="1">
      <c r="A32" s="110">
        <v>2007</v>
      </c>
      <c r="B32" s="111">
        <v>202601</v>
      </c>
      <c r="C32" s="116">
        <v>28.708644083691592</v>
      </c>
      <c r="D32" s="116">
        <v>31.253054032309812</v>
      </c>
      <c r="E32" s="116">
        <v>6.1766723757533279</v>
      </c>
      <c r="F32" s="116">
        <v>4.0498319356765267</v>
      </c>
      <c r="G32" s="116">
        <v>8.5656043158720827</v>
      </c>
      <c r="H32" s="113">
        <v>78.753806743303343</v>
      </c>
      <c r="I32" s="114">
        <v>159556</v>
      </c>
      <c r="J32" s="375"/>
    </row>
    <row r="33" spans="1:11" ht="11.85" customHeight="1">
      <c r="A33" s="99">
        <v>2008</v>
      </c>
      <c r="B33" s="100">
        <v>205829</v>
      </c>
      <c r="C33" s="101">
        <v>30.677406973750053</v>
      </c>
      <c r="D33" s="101">
        <v>31.651516550145999</v>
      </c>
      <c r="E33" s="101">
        <v>5.9092742033435526</v>
      </c>
      <c r="F33" s="101">
        <v>4.2676202090084487</v>
      </c>
      <c r="G33" s="117">
        <v>7.6845342493040345</v>
      </c>
      <c r="H33" s="115">
        <v>80.190352185552086</v>
      </c>
      <c r="I33" s="102">
        <v>165055</v>
      </c>
      <c r="J33" s="375"/>
    </row>
    <row r="34" spans="1:11" ht="11.85" customHeight="1">
      <c r="A34" s="110">
        <v>2009</v>
      </c>
      <c r="B34" s="111">
        <v>210688</v>
      </c>
      <c r="C34" s="112">
        <v>32.743203219927096</v>
      </c>
      <c r="D34" s="112">
        <v>31.437955650060758</v>
      </c>
      <c r="E34" s="112">
        <v>6.0245481470230864</v>
      </c>
      <c r="F34" s="112">
        <v>4.0282313183475091</v>
      </c>
      <c r="G34" s="116">
        <v>6.7208383961117866</v>
      </c>
      <c r="H34" s="113">
        <v>80.954776731470233</v>
      </c>
      <c r="I34" s="114">
        <v>170562</v>
      </c>
      <c r="J34" s="375"/>
      <c r="K34" s="153"/>
    </row>
    <row r="35" spans="1:11" ht="11.85" customHeight="1">
      <c r="A35" s="99">
        <v>2010</v>
      </c>
      <c r="B35" s="100">
        <v>216574</v>
      </c>
      <c r="C35" s="101">
        <v>35.074847396271018</v>
      </c>
      <c r="D35" s="101">
        <v>30.451947140469311</v>
      </c>
      <c r="E35" s="101">
        <v>5.3492108932743543</v>
      </c>
      <c r="F35" s="101">
        <v>3.8037806938967744</v>
      </c>
      <c r="G35" s="101">
        <v>5.545910404757727</v>
      </c>
      <c r="H35" s="115">
        <v>80.225696528669189</v>
      </c>
      <c r="I35" s="102">
        <v>173748</v>
      </c>
      <c r="J35" s="375"/>
      <c r="K35" s="153"/>
    </row>
    <row r="36" spans="1:11" ht="11.85" customHeight="1">
      <c r="A36" s="110">
        <v>2011</v>
      </c>
      <c r="B36" s="111">
        <v>239693</v>
      </c>
      <c r="C36" s="112">
        <v>50.895937720333926</v>
      </c>
      <c r="D36" s="112">
        <v>16.706787432257094</v>
      </c>
      <c r="E36" s="112">
        <v>4.3685047122777894</v>
      </c>
      <c r="F36" s="112">
        <v>4.1340381237666515</v>
      </c>
      <c r="G36" s="112">
        <v>3.9842632033476155</v>
      </c>
      <c r="H36" s="113">
        <v>80.08953119198307</v>
      </c>
      <c r="I36" s="114">
        <v>191969</v>
      </c>
      <c r="J36" s="376"/>
      <c r="K36" s="153"/>
    </row>
    <row r="37" spans="1:11" ht="11.85" customHeight="1">
      <c r="A37" s="99">
        <v>2012</v>
      </c>
      <c r="B37" s="100">
        <v>239162</v>
      </c>
      <c r="C37" s="101">
        <v>49.798462966524781</v>
      </c>
      <c r="D37" s="101">
        <v>17.758255910219852</v>
      </c>
      <c r="E37" s="101">
        <v>4.602319766518093</v>
      </c>
      <c r="F37" s="101">
        <v>4.0675358125454713</v>
      </c>
      <c r="G37" s="101">
        <v>2.7048611401476825</v>
      </c>
      <c r="H37" s="101">
        <v>78.931435595955875</v>
      </c>
      <c r="I37" s="102">
        <v>188774</v>
      </c>
      <c r="J37" s="375"/>
      <c r="K37" s="153"/>
    </row>
    <row r="38" spans="1:11" ht="11.85" customHeight="1">
      <c r="A38" s="180">
        <v>2013</v>
      </c>
      <c r="B38" s="181">
        <v>226014</v>
      </c>
      <c r="C38" s="182">
        <v>52.341447874910408</v>
      </c>
      <c r="D38" s="112">
        <v>19.899209783464741</v>
      </c>
      <c r="E38" s="112">
        <v>4.9691612024033907</v>
      </c>
      <c r="F38" s="112">
        <v>4.6479421628748661</v>
      </c>
      <c r="G38" s="182" t="s">
        <v>93</v>
      </c>
      <c r="H38" s="182">
        <v>81.857761023653396</v>
      </c>
      <c r="I38" s="183">
        <v>185010</v>
      </c>
      <c r="J38" s="375"/>
      <c r="K38" s="139"/>
    </row>
    <row r="39" spans="1:11" ht="11.85" customHeight="1">
      <c r="A39" s="99">
        <v>2014</v>
      </c>
      <c r="B39" s="175">
        <v>206120</v>
      </c>
      <c r="C39" s="176">
        <v>51.374442072579086</v>
      </c>
      <c r="D39" s="176">
        <v>20.595769454686589</v>
      </c>
      <c r="E39" s="176">
        <v>5.1814477003687172</v>
      </c>
      <c r="F39" s="176" t="s">
        <v>93</v>
      </c>
      <c r="G39" s="176" t="s">
        <v>93</v>
      </c>
      <c r="H39" s="176">
        <v>77.151659227634383</v>
      </c>
      <c r="I39" s="177">
        <v>159025</v>
      </c>
      <c r="J39" s="375"/>
      <c r="K39" s="139"/>
    </row>
    <row r="40" spans="1:11" ht="11.85" customHeight="1">
      <c r="A40" s="180">
        <v>2015</v>
      </c>
      <c r="B40" s="181">
        <v>210799</v>
      </c>
      <c r="C40" s="182">
        <v>50.688570628892926</v>
      </c>
      <c r="D40" s="182">
        <v>20.39905312643798</v>
      </c>
      <c r="E40" s="182" t="s">
        <v>93</v>
      </c>
      <c r="F40" s="182" t="s">
        <v>93</v>
      </c>
      <c r="G40" s="182" t="s">
        <v>93</v>
      </c>
      <c r="H40" s="182">
        <v>71.08762375533091</v>
      </c>
      <c r="I40" s="183">
        <v>149852</v>
      </c>
      <c r="J40" s="375"/>
      <c r="K40" s="139"/>
    </row>
    <row r="41" spans="1:11" ht="11.85" customHeight="1">
      <c r="A41" s="122">
        <v>2016</v>
      </c>
      <c r="B41" s="324">
        <v>213801</v>
      </c>
      <c r="C41" s="179">
        <v>49.788822316078971</v>
      </c>
      <c r="D41" s="179" t="s">
        <v>93</v>
      </c>
      <c r="E41" s="179" t="s">
        <v>93</v>
      </c>
      <c r="F41" s="179" t="s">
        <v>93</v>
      </c>
      <c r="G41" s="179" t="s">
        <v>93</v>
      </c>
      <c r="H41" s="179">
        <v>49.788822316078971</v>
      </c>
      <c r="I41" s="325">
        <v>106449</v>
      </c>
      <c r="J41" s="375"/>
      <c r="K41" s="139"/>
    </row>
    <row r="42" spans="1:11" ht="11.85" customHeight="1">
      <c r="A42" s="917" t="s">
        <v>70</v>
      </c>
      <c r="B42" s="917"/>
      <c r="C42" s="917"/>
      <c r="D42" s="917"/>
      <c r="E42" s="917"/>
      <c r="F42" s="917"/>
      <c r="G42" s="917"/>
      <c r="H42" s="917"/>
      <c r="I42" s="917"/>
      <c r="J42" s="375"/>
    </row>
    <row r="43" spans="1:11" ht="11.85" customHeight="1">
      <c r="A43" s="99">
        <v>1990</v>
      </c>
      <c r="B43" s="100">
        <v>127198</v>
      </c>
      <c r="C43" s="117">
        <v>37.672762150348277</v>
      </c>
      <c r="D43" s="117">
        <v>12.6283432129436</v>
      </c>
      <c r="E43" s="117">
        <v>4.6785326813314674</v>
      </c>
      <c r="F43" s="117">
        <v>5.3727259862576453</v>
      </c>
      <c r="G43" s="117">
        <v>9.8303432443906349</v>
      </c>
      <c r="H43" s="115">
        <v>70.182707275271625</v>
      </c>
      <c r="I43" s="102">
        <v>89271</v>
      </c>
      <c r="J43" s="375"/>
      <c r="K43" s="103"/>
    </row>
    <row r="44" spans="1:11" ht="11.85" customHeight="1">
      <c r="A44" s="110">
        <v>1995</v>
      </c>
      <c r="B44" s="114">
        <v>157136</v>
      </c>
      <c r="C44" s="116">
        <v>35.376998269015374</v>
      </c>
      <c r="D44" s="116">
        <v>13.108390184298951</v>
      </c>
      <c r="E44" s="116">
        <v>4.149271968231341</v>
      </c>
      <c r="F44" s="116">
        <v>4.2918236432135224</v>
      </c>
      <c r="G44" s="116">
        <v>8.7071072192241115</v>
      </c>
      <c r="H44" s="113">
        <v>65.633591283983307</v>
      </c>
      <c r="I44" s="114">
        <v>103134</v>
      </c>
      <c r="J44" s="375"/>
    </row>
    <row r="45" spans="1:11" ht="11.85" customHeight="1">
      <c r="A45" s="99">
        <v>2000</v>
      </c>
      <c r="B45" s="100">
        <v>186377</v>
      </c>
      <c r="C45" s="101">
        <v>34.271932695557929</v>
      </c>
      <c r="D45" s="101">
        <v>13.644923998132816</v>
      </c>
      <c r="E45" s="101">
        <v>4.5037746073818123</v>
      </c>
      <c r="F45" s="101">
        <v>5.0489062491616457</v>
      </c>
      <c r="G45" s="117">
        <v>7.8110496466838724</v>
      </c>
      <c r="H45" s="176">
        <v>65.280587196918077</v>
      </c>
      <c r="I45" s="102">
        <v>121668</v>
      </c>
      <c r="J45" s="375"/>
      <c r="K45" s="153"/>
    </row>
    <row r="46" spans="1:11" ht="11.85" customHeight="1">
      <c r="A46" s="110">
        <v>2005</v>
      </c>
      <c r="B46" s="111">
        <v>209724</v>
      </c>
      <c r="C46" s="112">
        <v>36.220461177547634</v>
      </c>
      <c r="D46" s="112">
        <v>14.083271347103812</v>
      </c>
      <c r="E46" s="112">
        <v>3.6857965707310565</v>
      </c>
      <c r="F46" s="112">
        <v>3.8665102706414141</v>
      </c>
      <c r="G46" s="116">
        <v>8.3209360874291924</v>
      </c>
      <c r="H46" s="116">
        <v>66.17697545345311</v>
      </c>
      <c r="I46" s="114">
        <v>138789</v>
      </c>
      <c r="J46" s="375"/>
      <c r="K46" s="153"/>
    </row>
    <row r="47" spans="1:11" ht="11.85" customHeight="1">
      <c r="A47" s="99">
        <v>2006</v>
      </c>
      <c r="B47" s="100">
        <v>218587</v>
      </c>
      <c r="C47" s="117">
        <v>34.262787814462889</v>
      </c>
      <c r="D47" s="117">
        <v>15.198982556144694</v>
      </c>
      <c r="E47" s="117">
        <v>4.0638281325055923</v>
      </c>
      <c r="F47" s="117">
        <v>4.2317246679811706</v>
      </c>
      <c r="G47" s="117">
        <v>8.2347074620174112</v>
      </c>
      <c r="H47" s="115">
        <v>65.992030633111753</v>
      </c>
      <c r="I47" s="102">
        <v>144250</v>
      </c>
      <c r="J47" s="375"/>
    </row>
    <row r="48" spans="1:11" ht="11.85" customHeight="1">
      <c r="A48" s="110">
        <v>2007</v>
      </c>
      <c r="B48" s="118">
        <v>231580</v>
      </c>
      <c r="C48" s="116">
        <v>36.001381811900856</v>
      </c>
      <c r="D48" s="116">
        <v>16.164608342689352</v>
      </c>
      <c r="E48" s="116">
        <v>4.2071854218844464</v>
      </c>
      <c r="F48" s="116">
        <v>4.105708610415407</v>
      </c>
      <c r="G48" s="116">
        <v>8.1125313066758782</v>
      </c>
      <c r="H48" s="113">
        <v>68.591415493565947</v>
      </c>
      <c r="I48" s="114">
        <v>158844</v>
      </c>
      <c r="J48" s="375"/>
    </row>
    <row r="49" spans="1:11" ht="11.85" customHeight="1">
      <c r="A49" s="99">
        <v>2008</v>
      </c>
      <c r="B49" s="100">
        <v>236262</v>
      </c>
      <c r="C49" s="101">
        <v>36.91748990527465</v>
      </c>
      <c r="D49" s="101">
        <v>17.147912063725865</v>
      </c>
      <c r="E49" s="101">
        <v>3.9790571484199746</v>
      </c>
      <c r="F49" s="101">
        <v>4.1271977719650215</v>
      </c>
      <c r="G49" s="117">
        <v>7.4273476056242638</v>
      </c>
      <c r="H49" s="115">
        <v>69.59900449500978</v>
      </c>
      <c r="I49" s="102">
        <v>164436</v>
      </c>
      <c r="J49" s="375"/>
    </row>
    <row r="50" spans="1:11" ht="11.85" customHeight="1">
      <c r="A50" s="110">
        <v>2009</v>
      </c>
      <c r="B50" s="111">
        <v>238747</v>
      </c>
      <c r="C50" s="112">
        <v>39.088658705659128</v>
      </c>
      <c r="D50" s="112">
        <v>17.311631140914859</v>
      </c>
      <c r="E50" s="112">
        <v>4.0021445295647693</v>
      </c>
      <c r="F50" s="112">
        <v>3.8551269754174924</v>
      </c>
      <c r="G50" s="112">
        <v>6.5479356808671936</v>
      </c>
      <c r="H50" s="113">
        <v>70.805497032423446</v>
      </c>
      <c r="I50" s="114">
        <v>169046</v>
      </c>
      <c r="J50" s="375"/>
      <c r="K50" s="153"/>
    </row>
    <row r="51" spans="1:11" ht="11.85" customHeight="1">
      <c r="A51" s="99">
        <v>2010</v>
      </c>
      <c r="B51" s="100">
        <v>242282</v>
      </c>
      <c r="C51" s="101">
        <v>39.568354231845539</v>
      </c>
      <c r="D51" s="101">
        <v>17.627392872768098</v>
      </c>
      <c r="E51" s="101">
        <v>4.1303109599557537</v>
      </c>
      <c r="F51" s="101">
        <v>3.8331365928958818</v>
      </c>
      <c r="G51" s="101">
        <v>5.3710139424307215</v>
      </c>
      <c r="H51" s="115">
        <v>70.530208599896</v>
      </c>
      <c r="I51" s="102">
        <v>170882</v>
      </c>
      <c r="J51" s="375"/>
      <c r="K51" s="153"/>
    </row>
    <row r="52" spans="1:11" ht="11.85" customHeight="1">
      <c r="A52" s="110">
        <v>2011</v>
      </c>
      <c r="B52" s="111">
        <v>267259</v>
      </c>
      <c r="C52" s="112">
        <v>40.936320198758509</v>
      </c>
      <c r="D52" s="112">
        <v>18.247093643244941</v>
      </c>
      <c r="E52" s="112">
        <v>4.2333466786899603</v>
      </c>
      <c r="F52" s="112">
        <v>3.7577780355385602</v>
      </c>
      <c r="G52" s="112">
        <v>4.1996714797256596</v>
      </c>
      <c r="H52" s="113">
        <v>71.374210035957631</v>
      </c>
      <c r="I52" s="114">
        <v>190754</v>
      </c>
      <c r="J52" s="375"/>
      <c r="K52" s="153"/>
    </row>
    <row r="53" spans="1:11" ht="11.85" customHeight="1">
      <c r="A53" s="121">
        <v>2012</v>
      </c>
      <c r="B53" s="100">
        <v>262321</v>
      </c>
      <c r="C53" s="101">
        <v>38.888994781203188</v>
      </c>
      <c r="D53" s="101">
        <v>20.255336019609562</v>
      </c>
      <c r="E53" s="101">
        <v>4.9488984869682557</v>
      </c>
      <c r="F53" s="101">
        <v>3.7781954170653513</v>
      </c>
      <c r="G53" s="101">
        <v>2.679541477807724</v>
      </c>
      <c r="H53" s="101">
        <v>70.550966182654079</v>
      </c>
      <c r="I53" s="102">
        <v>185070</v>
      </c>
      <c r="J53" s="375"/>
      <c r="K53" s="153"/>
    </row>
    <row r="54" spans="1:11" ht="11.85" customHeight="1">
      <c r="A54" s="180">
        <v>2013</v>
      </c>
      <c r="B54" s="181">
        <v>251006</v>
      </c>
      <c r="C54" s="182">
        <v>39.969562480578155</v>
      </c>
      <c r="D54" s="112">
        <v>23.3452586790754</v>
      </c>
      <c r="E54" s="112">
        <v>5.4046516816331085</v>
      </c>
      <c r="F54" s="112">
        <v>4.1397416794817659</v>
      </c>
      <c r="G54" s="182" t="s">
        <v>93</v>
      </c>
      <c r="H54" s="182">
        <v>72.859214520768418</v>
      </c>
      <c r="I54" s="183">
        <v>182881</v>
      </c>
      <c r="J54" s="375"/>
      <c r="K54" s="139"/>
    </row>
    <row r="55" spans="1:11" ht="11.85" customHeight="1">
      <c r="A55" s="99">
        <v>2014</v>
      </c>
      <c r="B55" s="175">
        <v>229135</v>
      </c>
      <c r="C55" s="176">
        <v>38.421018177057192</v>
      </c>
      <c r="D55" s="176">
        <v>24.334126170161696</v>
      </c>
      <c r="E55" s="176">
        <v>5.6970781417068537</v>
      </c>
      <c r="F55" s="176" t="s">
        <v>93</v>
      </c>
      <c r="G55" s="176" t="s">
        <v>93</v>
      </c>
      <c r="H55" s="176">
        <v>68.452222488925742</v>
      </c>
      <c r="I55" s="177">
        <v>156848</v>
      </c>
      <c r="J55" s="375"/>
      <c r="K55" s="139"/>
    </row>
    <row r="56" spans="1:11" ht="11.85" customHeight="1">
      <c r="A56" s="180">
        <v>2015</v>
      </c>
      <c r="B56" s="181">
        <v>234627</v>
      </c>
      <c r="C56" s="182">
        <v>38.286301235578172</v>
      </c>
      <c r="D56" s="182">
        <v>24.669795036376886</v>
      </c>
      <c r="E56" s="182" t="s">
        <v>93</v>
      </c>
      <c r="F56" s="182" t="s">
        <v>93</v>
      </c>
      <c r="G56" s="182" t="s">
        <v>93</v>
      </c>
      <c r="H56" s="182">
        <v>62.956096271955062</v>
      </c>
      <c r="I56" s="183">
        <v>147712</v>
      </c>
      <c r="J56" s="375"/>
      <c r="K56" s="139"/>
    </row>
    <row r="57" spans="1:11" ht="11.85" customHeight="1">
      <c r="A57" s="122">
        <v>2016</v>
      </c>
      <c r="B57" s="324">
        <v>240317</v>
      </c>
      <c r="C57" s="179">
        <v>38.10799901796377</v>
      </c>
      <c r="D57" s="179" t="s">
        <v>93</v>
      </c>
      <c r="E57" s="179" t="s">
        <v>93</v>
      </c>
      <c r="F57" s="179" t="s">
        <v>93</v>
      </c>
      <c r="G57" s="179" t="s">
        <v>93</v>
      </c>
      <c r="H57" s="179">
        <v>38.10799901796377</v>
      </c>
      <c r="I57" s="325">
        <v>91580</v>
      </c>
      <c r="J57" s="375"/>
      <c r="K57" s="139"/>
    </row>
    <row r="58" spans="1:11" ht="11.85" customHeight="1">
      <c r="A58" s="917" t="s">
        <v>95</v>
      </c>
      <c r="B58" s="917"/>
      <c r="C58" s="917"/>
      <c r="D58" s="917"/>
      <c r="E58" s="917"/>
      <c r="F58" s="917"/>
      <c r="G58" s="917"/>
      <c r="H58" s="917"/>
      <c r="I58" s="917"/>
      <c r="J58" s="375"/>
    </row>
    <row r="59" spans="1:11" ht="11.85" customHeight="1">
      <c r="A59" s="99">
        <v>1990</v>
      </c>
      <c r="B59" s="100">
        <v>199818</v>
      </c>
      <c r="C59" s="117">
        <v>33.605080623367265</v>
      </c>
      <c r="D59" s="117">
        <v>25.600796725019769</v>
      </c>
      <c r="E59" s="117">
        <v>7.5163398692810457</v>
      </c>
      <c r="F59" s="117">
        <v>7.023391286070324</v>
      </c>
      <c r="G59" s="117">
        <v>11.313795553954098</v>
      </c>
      <c r="H59" s="115">
        <v>85.059404057692504</v>
      </c>
      <c r="I59" s="102">
        <v>169964</v>
      </c>
      <c r="J59" s="375"/>
    </row>
    <row r="60" spans="1:11" ht="11.85" customHeight="1">
      <c r="A60" s="110">
        <v>1995</v>
      </c>
      <c r="B60" s="114">
        <v>234903</v>
      </c>
      <c r="C60" s="116">
        <v>29.456413924045243</v>
      </c>
      <c r="D60" s="116">
        <v>24.676994333831413</v>
      </c>
      <c r="E60" s="116">
        <v>7.4652090437329459</v>
      </c>
      <c r="F60" s="116">
        <v>5.0586837971417991</v>
      </c>
      <c r="G60" s="116">
        <v>10.779768670472494</v>
      </c>
      <c r="H60" s="113">
        <v>77.437069769223882</v>
      </c>
      <c r="I60" s="114">
        <v>181902</v>
      </c>
      <c r="J60" s="375"/>
    </row>
    <row r="61" spans="1:11" ht="11.85" customHeight="1">
      <c r="A61" s="99">
        <v>2000</v>
      </c>
      <c r="B61" s="100">
        <v>257679</v>
      </c>
      <c r="C61" s="101">
        <v>28.44779745342073</v>
      </c>
      <c r="D61" s="101">
        <v>30.053283348662486</v>
      </c>
      <c r="E61" s="101">
        <v>6.7331835345526798</v>
      </c>
      <c r="F61" s="101">
        <v>5.237524206473946</v>
      </c>
      <c r="G61" s="101">
        <v>9.24328330985451</v>
      </c>
      <c r="H61" s="176">
        <v>79.715071852964343</v>
      </c>
      <c r="I61" s="102">
        <v>205409</v>
      </c>
      <c r="J61" s="375" t="s">
        <v>171</v>
      </c>
      <c r="K61" s="162"/>
    </row>
    <row r="62" spans="1:11" ht="11.85" customHeight="1">
      <c r="A62" s="110">
        <v>2005</v>
      </c>
      <c r="B62" s="111">
        <v>270662</v>
      </c>
      <c r="C62" s="112">
        <v>37.675403270499736</v>
      </c>
      <c r="D62" s="112">
        <v>25.996999948274969</v>
      </c>
      <c r="E62" s="112">
        <v>5.3709054096991826</v>
      </c>
      <c r="F62" s="112">
        <v>4.219654033443927</v>
      </c>
      <c r="G62" s="112">
        <v>9.1006495185877583</v>
      </c>
      <c r="H62" s="116">
        <v>82.363612180505569</v>
      </c>
      <c r="I62" s="114">
        <v>222927</v>
      </c>
      <c r="J62" s="375"/>
      <c r="K62" s="162"/>
    </row>
    <row r="63" spans="1:11" ht="11.85" customHeight="1">
      <c r="A63" s="99">
        <v>2008</v>
      </c>
      <c r="B63" s="100">
        <v>310417</v>
      </c>
      <c r="C63" s="101">
        <v>39.395071790526934</v>
      </c>
      <c r="D63" s="101">
        <v>29.195243817187848</v>
      </c>
      <c r="E63" s="101">
        <v>5.4094975468482724</v>
      </c>
      <c r="F63" s="101">
        <v>4.5129615968197614</v>
      </c>
      <c r="G63" s="101">
        <v>7.7908104259753825</v>
      </c>
      <c r="H63" s="115">
        <v>86.303585177358201</v>
      </c>
      <c r="I63" s="102">
        <v>267901</v>
      </c>
      <c r="J63" s="375"/>
    </row>
    <row r="64" spans="1:11" ht="11.85" customHeight="1">
      <c r="A64" s="110">
        <v>2009</v>
      </c>
      <c r="B64" s="111">
        <v>314718</v>
      </c>
      <c r="C64" s="112">
        <v>41.467599565325145</v>
      </c>
      <c r="D64" s="112">
        <v>29.176278446100955</v>
      </c>
      <c r="E64" s="112">
        <v>5.4836393215513572</v>
      </c>
      <c r="F64" s="112">
        <v>4.1767550632629842</v>
      </c>
      <c r="G64" s="112">
        <v>6.8543902795518532</v>
      </c>
      <c r="H64" s="113">
        <v>87.1586626757923</v>
      </c>
      <c r="I64" s="114">
        <v>274304</v>
      </c>
      <c r="J64" s="375"/>
      <c r="K64" s="162"/>
    </row>
    <row r="65" spans="1:11" ht="11.85" customHeight="1">
      <c r="A65" s="99">
        <v>2010</v>
      </c>
      <c r="B65" s="100">
        <v>316223</v>
      </c>
      <c r="C65" s="101">
        <v>43.008889296477484</v>
      </c>
      <c r="D65" s="101">
        <v>29.226843082255243</v>
      </c>
      <c r="E65" s="101">
        <v>5.3146039345651648</v>
      </c>
      <c r="F65" s="101">
        <v>4.2093712348564152</v>
      </c>
      <c r="G65" s="101">
        <v>5.8003371038792242</v>
      </c>
      <c r="H65" s="115">
        <v>87.560044652033525</v>
      </c>
      <c r="I65" s="102">
        <v>276885</v>
      </c>
      <c r="J65" s="375"/>
      <c r="K65" s="162"/>
    </row>
    <row r="66" spans="1:11" ht="11.85" customHeight="1">
      <c r="A66" s="110">
        <v>2011</v>
      </c>
      <c r="B66" s="111">
        <v>360371</v>
      </c>
      <c r="C66" s="112">
        <v>53.338365184767923</v>
      </c>
      <c r="D66" s="112">
        <v>20.851566857488532</v>
      </c>
      <c r="E66" s="112">
        <v>4.7659217861592635</v>
      </c>
      <c r="F66" s="112">
        <v>4.288358386218647</v>
      </c>
      <c r="G66" s="112">
        <v>4.356621370754028</v>
      </c>
      <c r="H66" s="113">
        <v>87.600833585388386</v>
      </c>
      <c r="I66" s="114">
        <v>315688</v>
      </c>
      <c r="J66" s="375"/>
      <c r="K66" s="162"/>
    </row>
    <row r="67" spans="1:11" ht="11.85" customHeight="1">
      <c r="A67" s="99">
        <v>2012</v>
      </c>
      <c r="B67" s="100">
        <v>357084</v>
      </c>
      <c r="C67" s="101">
        <v>50.713837640443145</v>
      </c>
      <c r="D67" s="101">
        <v>22.833843017329254</v>
      </c>
      <c r="E67" s="101">
        <v>5.3620436647959586</v>
      </c>
      <c r="F67" s="101">
        <v>4.3264329961577666</v>
      </c>
      <c r="G67" s="101">
        <v>2.8990377614230822</v>
      </c>
      <c r="H67" s="101">
        <v>86.135195080149202</v>
      </c>
      <c r="I67" s="102">
        <v>307575</v>
      </c>
      <c r="J67" s="375"/>
      <c r="K67" s="162"/>
    </row>
    <row r="68" spans="1:11" ht="11.85" customHeight="1">
      <c r="A68" s="180">
        <v>2013</v>
      </c>
      <c r="B68" s="181">
        <v>371812</v>
      </c>
      <c r="C68" s="182">
        <v>48.44276139554399</v>
      </c>
      <c r="D68" s="182">
        <v>23.999763321248373</v>
      </c>
      <c r="E68" s="182">
        <v>5.403268318397469</v>
      </c>
      <c r="F68" s="182">
        <v>4.5001237184383509</v>
      </c>
      <c r="G68" s="182" t="s">
        <v>93</v>
      </c>
      <c r="H68" s="182">
        <v>82.345916753628174</v>
      </c>
      <c r="I68" s="183">
        <v>306172</v>
      </c>
      <c r="J68" s="375"/>
      <c r="K68" s="139"/>
    </row>
    <row r="69" spans="1:11" ht="11.85" customHeight="1">
      <c r="A69" s="99">
        <v>2014</v>
      </c>
      <c r="B69" s="175">
        <v>333072</v>
      </c>
      <c r="C69" s="176">
        <v>46.996745448431568</v>
      </c>
      <c r="D69" s="176">
        <v>25.201457943027332</v>
      </c>
      <c r="E69" s="176">
        <v>5.638420521689004</v>
      </c>
      <c r="F69" s="176" t="s">
        <v>93</v>
      </c>
      <c r="G69" s="176" t="s">
        <v>93</v>
      </c>
      <c r="H69" s="176">
        <v>77.836623913147903</v>
      </c>
      <c r="I69" s="177">
        <v>259252</v>
      </c>
      <c r="J69" s="375"/>
      <c r="K69" s="139"/>
    </row>
    <row r="70" spans="1:11" ht="11.85" customHeight="1">
      <c r="A70" s="180">
        <v>2015</v>
      </c>
      <c r="B70" s="181">
        <v>342284</v>
      </c>
      <c r="C70" s="182">
        <v>46.76701218870879</v>
      </c>
      <c r="D70" s="182">
        <v>25.23460050718117</v>
      </c>
      <c r="E70" s="182" t="s">
        <v>93</v>
      </c>
      <c r="F70" s="182" t="s">
        <v>93</v>
      </c>
      <c r="G70" s="182" t="s">
        <v>93</v>
      </c>
      <c r="H70" s="182">
        <v>72.00161269588996</v>
      </c>
      <c r="I70" s="183">
        <v>246450</v>
      </c>
      <c r="J70" s="375"/>
      <c r="K70" s="139"/>
    </row>
    <row r="71" spans="1:11" ht="11.85" customHeight="1">
      <c r="A71" s="122">
        <v>2016</v>
      </c>
      <c r="B71" s="324">
        <v>354423</v>
      </c>
      <c r="C71" s="179">
        <v>46.059651884894606</v>
      </c>
      <c r="D71" s="179" t="s">
        <v>93</v>
      </c>
      <c r="E71" s="179" t="s">
        <v>93</v>
      </c>
      <c r="F71" s="179" t="s">
        <v>93</v>
      </c>
      <c r="G71" s="179" t="s">
        <v>93</v>
      </c>
      <c r="H71" s="179">
        <v>46.059651884894606</v>
      </c>
      <c r="I71" s="325">
        <v>163246</v>
      </c>
      <c r="J71" s="375"/>
      <c r="K71" s="139"/>
    </row>
    <row r="72" spans="1:11" ht="11.85" customHeight="1">
      <c r="A72" s="917" t="s">
        <v>94</v>
      </c>
      <c r="B72" s="917"/>
      <c r="C72" s="917"/>
      <c r="D72" s="917"/>
      <c r="E72" s="917"/>
      <c r="F72" s="917"/>
      <c r="G72" s="917"/>
      <c r="H72" s="917"/>
      <c r="I72" s="917"/>
      <c r="J72" s="375"/>
    </row>
    <row r="73" spans="1:11" ht="11.85" customHeight="1">
      <c r="A73" s="99">
        <v>1990</v>
      </c>
      <c r="B73" s="102">
        <v>74932</v>
      </c>
      <c r="C73" s="117">
        <v>26.267816153312335</v>
      </c>
      <c r="D73" s="117">
        <v>14.990925105428923</v>
      </c>
      <c r="E73" s="117">
        <v>2.9653552554315912</v>
      </c>
      <c r="F73" s="117">
        <v>3.3150056050819408</v>
      </c>
      <c r="G73" s="117">
        <v>7.8471147173437252</v>
      </c>
      <c r="H73" s="115">
        <v>55.386216836598514</v>
      </c>
      <c r="I73" s="102">
        <v>41502</v>
      </c>
      <c r="J73" s="375"/>
    </row>
    <row r="74" spans="1:11" ht="11.85" customHeight="1">
      <c r="A74" s="110">
        <v>1995</v>
      </c>
      <c r="B74" s="114">
        <v>72869</v>
      </c>
      <c r="C74" s="116">
        <v>21.379461773868176</v>
      </c>
      <c r="D74" s="116">
        <v>12.916329303270253</v>
      </c>
      <c r="E74" s="116">
        <v>4.8841070962960931</v>
      </c>
      <c r="F74" s="116">
        <v>3.0973390605058393</v>
      </c>
      <c r="G74" s="116">
        <v>8.6703536483278203</v>
      </c>
      <c r="H74" s="113">
        <v>50.94759088226818</v>
      </c>
      <c r="I74" s="114">
        <v>37125</v>
      </c>
      <c r="J74" s="375"/>
    </row>
    <row r="75" spans="1:11" ht="11.85" customHeight="1">
      <c r="A75" s="99">
        <v>2000</v>
      </c>
      <c r="B75" s="100">
        <v>89860</v>
      </c>
      <c r="C75" s="101">
        <v>18.475406187402626</v>
      </c>
      <c r="D75" s="101">
        <v>12.388159359002895</v>
      </c>
      <c r="E75" s="101">
        <v>4.2543957266859564</v>
      </c>
      <c r="F75" s="101">
        <v>3.2294680614288898</v>
      </c>
      <c r="G75" s="101">
        <v>8.3173825951480076</v>
      </c>
      <c r="H75" s="176">
        <v>46.664811929668367</v>
      </c>
      <c r="I75" s="102">
        <v>41933</v>
      </c>
      <c r="J75" s="375"/>
      <c r="K75" s="162"/>
    </row>
    <row r="76" spans="1:11" ht="11.85" customHeight="1">
      <c r="A76" s="110">
        <v>2005</v>
      </c>
      <c r="B76" s="111">
        <v>128710</v>
      </c>
      <c r="C76" s="112">
        <v>22.402299743609667</v>
      </c>
      <c r="D76" s="112">
        <v>9.752932950042732</v>
      </c>
      <c r="E76" s="112">
        <v>3.1893403775930382</v>
      </c>
      <c r="F76" s="112">
        <v>3.0611452101623806</v>
      </c>
      <c r="G76" s="112">
        <v>7.7476497552637715</v>
      </c>
      <c r="H76" s="116">
        <v>46.153368036671587</v>
      </c>
      <c r="I76" s="114">
        <v>59404</v>
      </c>
      <c r="J76" s="377"/>
      <c r="K76" s="162"/>
    </row>
    <row r="77" spans="1:11" ht="11.85" customHeight="1">
      <c r="A77" s="99">
        <v>2008</v>
      </c>
      <c r="B77" s="100">
        <v>131674</v>
      </c>
      <c r="C77" s="101">
        <v>21.322356729498608</v>
      </c>
      <c r="D77" s="101">
        <v>11.41835138296095</v>
      </c>
      <c r="E77" s="101">
        <v>3.6241019487522217</v>
      </c>
      <c r="F77" s="101">
        <v>3.4372769111593788</v>
      </c>
      <c r="G77" s="101">
        <v>6.9725230493491495</v>
      </c>
      <c r="H77" s="115">
        <v>46.774610021720306</v>
      </c>
      <c r="I77" s="102">
        <v>61590</v>
      </c>
      <c r="J77" s="375"/>
    </row>
    <row r="78" spans="1:11" ht="11.85" customHeight="1">
      <c r="A78" s="110">
        <v>2009</v>
      </c>
      <c r="B78" s="111">
        <v>134717</v>
      </c>
      <c r="C78" s="112">
        <v>23.607265601223304</v>
      </c>
      <c r="D78" s="112">
        <v>11.686721052279966</v>
      </c>
      <c r="E78" s="112">
        <v>3.7040611058737944</v>
      </c>
      <c r="F78" s="112">
        <v>3.3744813201006556</v>
      </c>
      <c r="G78" s="112">
        <v>6.102422114506707</v>
      </c>
      <c r="H78" s="113">
        <v>48.474951193984431</v>
      </c>
      <c r="I78" s="114">
        <v>65304</v>
      </c>
      <c r="J78" s="375"/>
      <c r="K78" s="162"/>
    </row>
    <row r="79" spans="1:11" ht="11.85" customHeight="1">
      <c r="A79" s="99">
        <v>2010</v>
      </c>
      <c r="B79" s="100">
        <v>142633</v>
      </c>
      <c r="C79" s="101">
        <v>25.117609529351554</v>
      </c>
      <c r="D79" s="101">
        <v>11.383761121199161</v>
      </c>
      <c r="E79" s="101">
        <v>3.3554647241521947</v>
      </c>
      <c r="F79" s="101">
        <v>2.9544355093141137</v>
      </c>
      <c r="G79" s="101">
        <v>4.6847503733357634</v>
      </c>
      <c r="H79" s="115">
        <v>47.496021257352787</v>
      </c>
      <c r="I79" s="102">
        <v>67745</v>
      </c>
      <c r="J79" s="375"/>
      <c r="K79" s="162"/>
    </row>
    <row r="80" spans="1:11" ht="11.85" customHeight="1">
      <c r="A80" s="110">
        <v>2011</v>
      </c>
      <c r="B80" s="111">
        <v>146581</v>
      </c>
      <c r="C80" s="112">
        <v>26.731977541427604</v>
      </c>
      <c r="D80" s="112">
        <v>9.32521950320983</v>
      </c>
      <c r="E80" s="112">
        <v>3.1450187950689381</v>
      </c>
      <c r="F80" s="112">
        <v>3.068610529331905</v>
      </c>
      <c r="G80" s="112">
        <v>3.4615673245509306</v>
      </c>
      <c r="H80" s="113">
        <v>45.732393693589216</v>
      </c>
      <c r="I80" s="114">
        <v>67035</v>
      </c>
      <c r="J80" s="375"/>
      <c r="K80" s="162"/>
    </row>
    <row r="81" spans="1:11" ht="11.85" customHeight="1">
      <c r="A81" s="99">
        <v>2012</v>
      </c>
      <c r="B81" s="239">
        <v>144399</v>
      </c>
      <c r="C81" s="101">
        <v>27.716258422842266</v>
      </c>
      <c r="D81" s="101">
        <v>9.7431422655281548</v>
      </c>
      <c r="E81" s="101">
        <v>3.3532088172355765</v>
      </c>
      <c r="F81" s="101">
        <v>2.9016821446131895</v>
      </c>
      <c r="G81" s="101">
        <v>2.1786854479601656</v>
      </c>
      <c r="H81" s="101">
        <v>45.892977098179351</v>
      </c>
      <c r="I81" s="102">
        <v>66269</v>
      </c>
      <c r="J81" s="375"/>
      <c r="K81" s="162"/>
    </row>
    <row r="82" spans="1:11" ht="11.85" customHeight="1">
      <c r="A82" s="180">
        <v>2013</v>
      </c>
      <c r="B82" s="181">
        <v>105208</v>
      </c>
      <c r="C82" s="182">
        <v>36.602729830431144</v>
      </c>
      <c r="D82" s="112">
        <v>13.629191696448938</v>
      </c>
      <c r="E82" s="112">
        <v>4.4739943730514788</v>
      </c>
      <c r="F82" s="112">
        <v>3.9578739259371907</v>
      </c>
      <c r="G82" s="182" t="s">
        <v>93</v>
      </c>
      <c r="H82" s="182">
        <v>58.663789825868747</v>
      </c>
      <c r="I82" s="183">
        <v>61719</v>
      </c>
      <c r="J82" s="375"/>
      <c r="K82" s="139"/>
    </row>
    <row r="83" spans="1:11" ht="11.85" customHeight="1">
      <c r="A83" s="99">
        <v>2014</v>
      </c>
      <c r="B83" s="175">
        <v>102183</v>
      </c>
      <c r="C83" s="176">
        <v>36.597085620895839</v>
      </c>
      <c r="D83" s="176">
        <v>13.966119608936909</v>
      </c>
      <c r="E83" s="176">
        <v>4.8481645674916569</v>
      </c>
      <c r="F83" s="176" t="s">
        <v>93</v>
      </c>
      <c r="G83" s="176" t="s">
        <v>93</v>
      </c>
      <c r="H83" s="176">
        <v>55.411369797324404</v>
      </c>
      <c r="I83" s="177">
        <v>56621</v>
      </c>
      <c r="J83" s="375"/>
      <c r="K83" s="139"/>
    </row>
    <row r="84" spans="1:11" ht="11.85" customHeight="1">
      <c r="A84" s="180">
        <v>2015</v>
      </c>
      <c r="B84" s="181">
        <v>103142</v>
      </c>
      <c r="C84" s="182">
        <v>35.489907118341705</v>
      </c>
      <c r="D84" s="182">
        <v>14.067014407321945</v>
      </c>
      <c r="E84" s="182" t="s">
        <v>93</v>
      </c>
      <c r="F84" s="182" t="s">
        <v>93</v>
      </c>
      <c r="G84" s="182" t="s">
        <v>93</v>
      </c>
      <c r="H84" s="182">
        <v>49.556921525663647</v>
      </c>
      <c r="I84" s="183">
        <v>51114</v>
      </c>
      <c r="J84" s="95"/>
      <c r="K84" s="139"/>
    </row>
    <row r="85" spans="1:11" ht="11.85" customHeight="1">
      <c r="A85" s="122">
        <v>2016</v>
      </c>
      <c r="B85" s="324">
        <v>99695</v>
      </c>
      <c r="C85" s="179">
        <v>34.889412708761725</v>
      </c>
      <c r="D85" s="179" t="s">
        <v>93</v>
      </c>
      <c r="E85" s="179" t="s">
        <v>93</v>
      </c>
      <c r="F85" s="179" t="s">
        <v>93</v>
      </c>
      <c r="G85" s="179" t="s">
        <v>93</v>
      </c>
      <c r="H85" s="179">
        <v>34.889412708761725</v>
      </c>
      <c r="I85" s="325">
        <v>34783</v>
      </c>
      <c r="J85" s="95"/>
      <c r="K85" s="139"/>
    </row>
    <row r="86" spans="1:11" ht="11.85" customHeight="1">
      <c r="A86" s="917" t="s">
        <v>245</v>
      </c>
      <c r="B86" s="917"/>
      <c r="C86" s="917"/>
      <c r="D86" s="917"/>
      <c r="E86" s="917"/>
      <c r="F86" s="917"/>
      <c r="G86" s="917"/>
      <c r="H86" s="917"/>
      <c r="I86" s="917"/>
      <c r="J86" s="375"/>
    </row>
    <row r="87" spans="1:11" ht="11.85" customHeight="1">
      <c r="A87" s="99">
        <v>1990</v>
      </c>
      <c r="B87" s="100">
        <v>100952</v>
      </c>
      <c r="C87" s="117">
        <v>23.797448292257705</v>
      </c>
      <c r="D87" s="117">
        <v>36.35589190902607</v>
      </c>
      <c r="E87" s="117">
        <v>9.453997939614867</v>
      </c>
      <c r="F87" s="117">
        <v>7.8631428797844514</v>
      </c>
      <c r="G87" s="117">
        <v>12.2226404627942</v>
      </c>
      <c r="H87" s="395">
        <v>89.693121483477299</v>
      </c>
      <c r="I87" s="102">
        <v>90547</v>
      </c>
      <c r="J87" s="375"/>
    </row>
    <row r="88" spans="1:11" ht="11.85" customHeight="1">
      <c r="A88" s="110">
        <v>1995</v>
      </c>
      <c r="B88" s="114">
        <v>109360</v>
      </c>
      <c r="C88" s="116">
        <v>17.27871250914411</v>
      </c>
      <c r="D88" s="116">
        <v>35.863204096561816</v>
      </c>
      <c r="E88" s="116">
        <v>11.00768105340161</v>
      </c>
      <c r="F88" s="116">
        <v>5.4928675932699349</v>
      </c>
      <c r="G88" s="116">
        <v>12.785296269202634</v>
      </c>
      <c r="H88" s="396">
        <v>82.427761521580095</v>
      </c>
      <c r="I88" s="114">
        <v>90143</v>
      </c>
      <c r="J88" s="375"/>
    </row>
    <row r="89" spans="1:11" ht="11.85" customHeight="1">
      <c r="A89" s="99">
        <v>2000</v>
      </c>
      <c r="B89" s="100">
        <v>115542</v>
      </c>
      <c r="C89" s="101">
        <v>13.685932388222465</v>
      </c>
      <c r="D89" s="101">
        <v>47.23477177130394</v>
      </c>
      <c r="E89" s="101">
        <v>8.8219002613768147</v>
      </c>
      <c r="F89" s="101">
        <v>4.6121756590676988</v>
      </c>
      <c r="G89" s="101">
        <v>10.691350331481193</v>
      </c>
      <c r="H89" s="395">
        <v>85.046130411452111</v>
      </c>
      <c r="I89" s="102">
        <v>98264</v>
      </c>
      <c r="J89" s="375" t="s">
        <v>171</v>
      </c>
      <c r="K89" s="162"/>
    </row>
    <row r="90" spans="1:11" ht="11.85" customHeight="1">
      <c r="A90" s="110">
        <v>2005</v>
      </c>
      <c r="B90" s="111">
        <v>119610</v>
      </c>
      <c r="C90" s="112">
        <v>29.418108853774765</v>
      </c>
      <c r="D90" s="112">
        <v>37.164116712649445</v>
      </c>
      <c r="E90" s="112">
        <v>6.8489256751107774</v>
      </c>
      <c r="F90" s="112">
        <v>4.1585151743165287</v>
      </c>
      <c r="G90" s="112">
        <v>9.4799765905860713</v>
      </c>
      <c r="H90" s="397">
        <v>87.069643006437587</v>
      </c>
      <c r="I90" s="114">
        <v>104144</v>
      </c>
      <c r="J90" s="375"/>
      <c r="K90" s="162"/>
    </row>
    <row r="91" spans="1:11" ht="11.85" customHeight="1">
      <c r="A91" s="99">
        <v>2010</v>
      </c>
      <c r="B91" s="100">
        <v>142238</v>
      </c>
      <c r="C91" s="101">
        <v>36.739830425062223</v>
      </c>
      <c r="D91" s="101">
        <v>38.767417989566781</v>
      </c>
      <c r="E91" s="101">
        <v>6.1643161461775335</v>
      </c>
      <c r="F91" s="101">
        <v>4.1753961669877251</v>
      </c>
      <c r="G91" s="101">
        <v>5.8838003908941356</v>
      </c>
      <c r="H91" s="395">
        <v>91.730761118688392</v>
      </c>
      <c r="I91" s="102">
        <v>130476</v>
      </c>
      <c r="J91" s="375"/>
      <c r="K91" s="162"/>
    </row>
    <row r="92" spans="1:11" ht="11.85" customHeight="1">
      <c r="A92" s="110">
        <v>2011</v>
      </c>
      <c r="B92" s="111">
        <v>162454</v>
      </c>
      <c r="C92" s="112">
        <v>58.353749369052167</v>
      </c>
      <c r="D92" s="112">
        <v>19.781599714380686</v>
      </c>
      <c r="E92" s="112">
        <v>4.8136703312937819</v>
      </c>
      <c r="F92" s="112">
        <v>4.5058908983466086</v>
      </c>
      <c r="G92" s="112">
        <v>4.1624090511775638</v>
      </c>
      <c r="H92" s="397">
        <v>91.617319364250804</v>
      </c>
      <c r="I92" s="114">
        <v>148836</v>
      </c>
      <c r="J92" s="375"/>
      <c r="K92" s="162"/>
    </row>
    <row r="93" spans="1:11" ht="11.85" customHeight="1">
      <c r="A93" s="99">
        <v>2012</v>
      </c>
      <c r="B93" s="100">
        <v>162864</v>
      </c>
      <c r="C93" s="101">
        <v>56.296664701837116</v>
      </c>
      <c r="D93" s="101">
        <v>21.16121426466254</v>
      </c>
      <c r="E93" s="101">
        <v>5.1349592297868156</v>
      </c>
      <c r="F93" s="101">
        <v>4.5203359858532268</v>
      </c>
      <c r="G93" s="101">
        <v>2.9005796247175559</v>
      </c>
      <c r="H93" s="395">
        <v>90.013753806857252</v>
      </c>
      <c r="I93" s="102">
        <v>146600</v>
      </c>
      <c r="J93" s="375"/>
      <c r="K93" s="162"/>
    </row>
    <row r="94" spans="1:11" ht="11.85" customHeight="1">
      <c r="A94" s="180">
        <v>2013</v>
      </c>
      <c r="B94" s="181">
        <v>169706</v>
      </c>
      <c r="C94" s="182">
        <v>54.309806371018112</v>
      </c>
      <c r="D94" s="182">
        <v>21.738182503859615</v>
      </c>
      <c r="E94" s="182">
        <v>5.1129600603396463</v>
      </c>
      <c r="F94" s="182">
        <v>4.8371890210128106</v>
      </c>
      <c r="G94" s="182" t="s">
        <v>93</v>
      </c>
      <c r="H94" s="398">
        <v>85.998137956230195</v>
      </c>
      <c r="I94" s="183">
        <v>145944</v>
      </c>
      <c r="J94" s="375"/>
      <c r="K94" s="139"/>
    </row>
    <row r="95" spans="1:11" ht="11.85" customHeight="1">
      <c r="A95" s="99">
        <v>2014</v>
      </c>
      <c r="B95" s="175">
        <v>151648</v>
      </c>
      <c r="C95" s="176">
        <v>53.268094534711963</v>
      </c>
      <c r="D95" s="176">
        <v>22.688067102764293</v>
      </c>
      <c r="E95" s="176">
        <v>5.2898818316100442</v>
      </c>
      <c r="F95" s="176" t="s">
        <v>93</v>
      </c>
      <c r="G95" s="176" t="s">
        <v>93</v>
      </c>
      <c r="H95" s="190">
        <v>81.246043469086302</v>
      </c>
      <c r="I95" s="177">
        <v>123208</v>
      </c>
      <c r="J95" s="375"/>
      <c r="K95" s="139"/>
    </row>
    <row r="96" spans="1:11" ht="11.85" customHeight="1">
      <c r="A96" s="180">
        <v>2015</v>
      </c>
      <c r="B96" s="181">
        <v>156363</v>
      </c>
      <c r="C96" s="182">
        <v>52.868005858163379</v>
      </c>
      <c r="D96" s="182">
        <v>22.400440001790706</v>
      </c>
      <c r="E96" s="182" t="s">
        <v>93</v>
      </c>
      <c r="F96" s="182" t="s">
        <v>93</v>
      </c>
      <c r="G96" s="182" t="s">
        <v>93</v>
      </c>
      <c r="H96" s="398">
        <v>75.268445859954085</v>
      </c>
      <c r="I96" s="183">
        <v>117692</v>
      </c>
      <c r="J96" s="375"/>
      <c r="K96" s="139"/>
    </row>
    <row r="97" spans="1:11" ht="11.85" customHeight="1">
      <c r="A97" s="122">
        <v>2016</v>
      </c>
      <c r="B97" s="324">
        <v>161318</v>
      </c>
      <c r="C97" s="179">
        <v>51.971261731486877</v>
      </c>
      <c r="D97" s="179" t="s">
        <v>93</v>
      </c>
      <c r="E97" s="179" t="s">
        <v>93</v>
      </c>
      <c r="F97" s="179" t="s">
        <v>93</v>
      </c>
      <c r="G97" s="179" t="s">
        <v>93</v>
      </c>
      <c r="H97" s="179">
        <v>51.971261731486877</v>
      </c>
      <c r="I97" s="325">
        <v>83839</v>
      </c>
      <c r="J97" s="375"/>
      <c r="K97" s="139"/>
    </row>
    <row r="98" spans="1:11" ht="11.85" customHeight="1">
      <c r="A98" s="917" t="s">
        <v>246</v>
      </c>
      <c r="B98" s="917"/>
      <c r="C98" s="917"/>
      <c r="D98" s="917"/>
      <c r="E98" s="917"/>
      <c r="F98" s="917"/>
      <c r="G98" s="917"/>
      <c r="H98" s="917"/>
      <c r="I98" s="917"/>
      <c r="J98" s="375"/>
    </row>
    <row r="99" spans="1:11" ht="11.85" customHeight="1">
      <c r="A99" s="99">
        <v>1990</v>
      </c>
      <c r="B99" s="100">
        <v>98866</v>
      </c>
      <c r="C99" s="117">
        <v>43.619646794651345</v>
      </c>
      <c r="D99" s="117">
        <v>14.618776930390629</v>
      </c>
      <c r="E99" s="117">
        <v>5.5377986365383451</v>
      </c>
      <c r="F99" s="117">
        <v>6.1659215503813245</v>
      </c>
      <c r="G99" s="117">
        <v>10.385774684927073</v>
      </c>
      <c r="H99" s="115">
        <v>80.327918596888708</v>
      </c>
      <c r="I99" s="102">
        <v>79417</v>
      </c>
      <c r="J99" s="375"/>
    </row>
    <row r="100" spans="1:11" ht="11.85" customHeight="1">
      <c r="A100" s="110">
        <v>1995</v>
      </c>
      <c r="B100" s="114">
        <v>125543</v>
      </c>
      <c r="C100" s="116">
        <v>40.064360418342723</v>
      </c>
      <c r="D100" s="116">
        <v>14.932732211274224</v>
      </c>
      <c r="E100" s="116">
        <v>4.3793759906964151</v>
      </c>
      <c r="F100" s="116">
        <v>4.6804680468046804</v>
      </c>
      <c r="G100" s="116">
        <v>9.0327616832479709</v>
      </c>
      <c r="H100" s="113">
        <v>73.089698350366007</v>
      </c>
      <c r="I100" s="114">
        <v>91759</v>
      </c>
      <c r="J100" s="375"/>
    </row>
    <row r="101" spans="1:11" ht="11.85" customHeight="1">
      <c r="A101" s="99">
        <v>2000</v>
      </c>
      <c r="B101" s="100">
        <v>142137</v>
      </c>
      <c r="C101" s="101">
        <v>40.447596333115229</v>
      </c>
      <c r="D101" s="101">
        <v>16.086592512857315</v>
      </c>
      <c r="E101" s="101">
        <v>5.0352828609018063</v>
      </c>
      <c r="F101" s="101">
        <v>5.7458649049860346</v>
      </c>
      <c r="G101" s="101">
        <v>8.0661615202234458</v>
      </c>
      <c r="H101" s="176">
        <v>75.381498132083834</v>
      </c>
      <c r="I101" s="102">
        <v>107145</v>
      </c>
      <c r="J101" s="375" t="s">
        <v>171</v>
      </c>
      <c r="K101" s="162"/>
    </row>
    <row r="102" spans="1:11" ht="11.85" customHeight="1">
      <c r="A102" s="110">
        <v>2005</v>
      </c>
      <c r="B102" s="111">
        <v>151052</v>
      </c>
      <c r="C102" s="112">
        <v>44.213913089532078</v>
      </c>
      <c r="D102" s="112">
        <v>17.15435743982205</v>
      </c>
      <c r="E102" s="112">
        <v>4.2005402113179571</v>
      </c>
      <c r="F102" s="112">
        <v>4.2680666260625477</v>
      </c>
      <c r="G102" s="112">
        <v>8.8002806980377617</v>
      </c>
      <c r="H102" s="116">
        <v>78.637158064772393</v>
      </c>
      <c r="I102" s="114">
        <v>118783</v>
      </c>
      <c r="J102" s="375"/>
      <c r="K102" s="162"/>
    </row>
    <row r="103" spans="1:11" ht="11.85" customHeight="1">
      <c r="A103" s="99">
        <v>2010</v>
      </c>
      <c r="B103" s="100">
        <v>173985</v>
      </c>
      <c r="C103" s="101">
        <v>48.134034543207747</v>
      </c>
      <c r="D103" s="101">
        <v>21.42713452309107</v>
      </c>
      <c r="E103" s="101">
        <v>4.6199385004454401</v>
      </c>
      <c r="F103" s="101">
        <v>4.2371468804782024</v>
      </c>
      <c r="G103" s="101">
        <v>5.732103342242147</v>
      </c>
      <c r="H103" s="115">
        <v>84.150357789464607</v>
      </c>
      <c r="I103" s="102">
        <v>146409</v>
      </c>
      <c r="J103" s="375"/>
      <c r="K103" s="162"/>
    </row>
    <row r="104" spans="1:11" ht="11.85" customHeight="1">
      <c r="A104" s="110">
        <v>2011</v>
      </c>
      <c r="B104" s="111">
        <v>197917</v>
      </c>
      <c r="C104" s="112">
        <v>49.221643416179511</v>
      </c>
      <c r="D104" s="112">
        <v>21.729816033994048</v>
      </c>
      <c r="E104" s="112">
        <v>4.7267288812987269</v>
      </c>
      <c r="F104" s="112">
        <v>4.1098036045412973</v>
      </c>
      <c r="G104" s="112">
        <v>4.516034499310317</v>
      </c>
      <c r="H104" s="113">
        <v>84.304026435323891</v>
      </c>
      <c r="I104" s="114">
        <v>166852</v>
      </c>
      <c r="J104" s="375"/>
      <c r="K104" s="162"/>
    </row>
    <row r="105" spans="1:11" ht="11.85" customHeight="1">
      <c r="A105" s="99">
        <v>2012</v>
      </c>
      <c r="B105" s="100">
        <v>194220</v>
      </c>
      <c r="C105" s="101">
        <v>46.032334466069408</v>
      </c>
      <c r="D105" s="101">
        <v>24.236432911131704</v>
      </c>
      <c r="E105" s="101">
        <v>5.5524662753578413</v>
      </c>
      <c r="F105" s="101">
        <v>4.163834826485429</v>
      </c>
      <c r="G105" s="101">
        <v>2.8977448254556686</v>
      </c>
      <c r="H105" s="101">
        <v>82.882813304500047</v>
      </c>
      <c r="I105" s="102">
        <v>160975</v>
      </c>
      <c r="J105" s="375"/>
      <c r="K105" s="162"/>
    </row>
    <row r="106" spans="1:11" ht="11.85" customHeight="1">
      <c r="A106" s="180">
        <v>2013</v>
      </c>
      <c r="B106" s="181">
        <v>202106</v>
      </c>
      <c r="C106" s="182">
        <v>43.516273638585695</v>
      </c>
      <c r="D106" s="182">
        <v>25.898785785676825</v>
      </c>
      <c r="E106" s="182">
        <v>5.6470367035120184</v>
      </c>
      <c r="F106" s="182">
        <v>4.2170940001781245</v>
      </c>
      <c r="G106" s="182" t="s">
        <v>93</v>
      </c>
      <c r="H106" s="182">
        <v>79.27919012795266</v>
      </c>
      <c r="I106" s="183">
        <v>160228</v>
      </c>
      <c r="J106" s="375"/>
      <c r="K106" s="139"/>
    </row>
    <row r="107" spans="1:11" ht="11.85" customHeight="1">
      <c r="A107" s="99">
        <v>2014</v>
      </c>
      <c r="B107" s="175">
        <v>181424</v>
      </c>
      <c r="C107" s="176">
        <v>41.754674133521476</v>
      </c>
      <c r="D107" s="176">
        <v>27.302341476320663</v>
      </c>
      <c r="E107" s="176">
        <v>5.9297557103801042</v>
      </c>
      <c r="F107" s="176" t="s">
        <v>93</v>
      </c>
      <c r="G107" s="176" t="s">
        <v>93</v>
      </c>
      <c r="H107" s="176">
        <v>74.986771320222246</v>
      </c>
      <c r="I107" s="177">
        <v>136044</v>
      </c>
      <c r="J107" s="375"/>
      <c r="K107" s="139"/>
    </row>
    <row r="108" spans="1:11" ht="11.85" customHeight="1">
      <c r="A108" s="180">
        <v>2015</v>
      </c>
      <c r="B108" s="181">
        <v>185921</v>
      </c>
      <c r="C108" s="182">
        <v>41.635963661985464</v>
      </c>
      <c r="D108" s="182">
        <v>27.618181915975065</v>
      </c>
      <c r="E108" s="182" t="s">
        <v>93</v>
      </c>
      <c r="F108" s="182" t="s">
        <v>93</v>
      </c>
      <c r="G108" s="182" t="s">
        <v>93</v>
      </c>
      <c r="H108" s="182">
        <v>69.254145577960529</v>
      </c>
      <c r="I108" s="183">
        <v>128758</v>
      </c>
      <c r="J108" s="375"/>
      <c r="K108" s="139"/>
    </row>
    <row r="109" spans="1:11" ht="11.85" customHeight="1">
      <c r="A109" s="122">
        <v>2016</v>
      </c>
      <c r="B109" s="324">
        <v>193105</v>
      </c>
      <c r="C109" s="179">
        <v>41.12115170503094</v>
      </c>
      <c r="D109" s="179" t="s">
        <v>93</v>
      </c>
      <c r="E109" s="179" t="s">
        <v>93</v>
      </c>
      <c r="F109" s="179" t="s">
        <v>93</v>
      </c>
      <c r="G109" s="179" t="s">
        <v>93</v>
      </c>
      <c r="H109" s="179">
        <v>41.12115170503094</v>
      </c>
      <c r="I109" s="325">
        <v>79407</v>
      </c>
      <c r="J109" s="375"/>
      <c r="K109" s="139"/>
    </row>
    <row r="110" spans="1:11" ht="11.85" customHeight="1">
      <c r="A110" s="917" t="s">
        <v>247</v>
      </c>
      <c r="B110" s="917"/>
      <c r="C110" s="917"/>
      <c r="D110" s="917"/>
      <c r="E110" s="917"/>
      <c r="F110" s="917"/>
      <c r="G110" s="917"/>
      <c r="H110" s="917"/>
      <c r="I110" s="917"/>
      <c r="J110" s="375"/>
    </row>
    <row r="111" spans="1:11" ht="11.85" customHeight="1">
      <c r="A111" s="99">
        <v>1990</v>
      </c>
      <c r="B111" s="100">
        <v>46600</v>
      </c>
      <c r="C111" s="117">
        <v>31.950643776824034</v>
      </c>
      <c r="D111" s="117">
        <v>20.650214592274679</v>
      </c>
      <c r="E111" s="117">
        <v>3.7467811158798283</v>
      </c>
      <c r="F111" s="117">
        <v>3.7467811158798283</v>
      </c>
      <c r="G111" s="117">
        <v>7.8197424892703857</v>
      </c>
      <c r="H111" s="115">
        <v>67.914163090128753</v>
      </c>
      <c r="I111" s="102">
        <v>31648</v>
      </c>
      <c r="J111" s="375"/>
    </row>
    <row r="112" spans="1:11" ht="11.85" customHeight="1">
      <c r="A112" s="110">
        <v>1995</v>
      </c>
      <c r="B112" s="114">
        <v>41276</v>
      </c>
      <c r="C112" s="116">
        <v>24.92247310785929</v>
      </c>
      <c r="D112" s="116">
        <v>18.318150983622445</v>
      </c>
      <c r="E112" s="116">
        <v>6.146428917530768</v>
      </c>
      <c r="F112" s="116">
        <v>3.36515166198275</v>
      </c>
      <c r="G112" s="116">
        <v>9.6327163484833811</v>
      </c>
      <c r="H112" s="113">
        <v>62.384921019478632</v>
      </c>
      <c r="I112" s="114">
        <v>25750</v>
      </c>
      <c r="J112" s="375"/>
    </row>
    <row r="113" spans="1:11" ht="11.85" customHeight="1">
      <c r="A113" s="99">
        <v>2000</v>
      </c>
      <c r="B113" s="100">
        <v>45620</v>
      </c>
      <c r="C113" s="101">
        <v>22.398071021481805</v>
      </c>
      <c r="D113" s="101">
        <v>18.776852257781677</v>
      </c>
      <c r="E113" s="101">
        <v>5.6685664182376154</v>
      </c>
      <c r="F113" s="101">
        <v>3.6365629110039452</v>
      </c>
      <c r="G113" s="101">
        <v>9.6032441911442348</v>
      </c>
      <c r="H113" s="176">
        <v>60.083296799649275</v>
      </c>
      <c r="I113" s="102">
        <v>27410</v>
      </c>
      <c r="J113" s="375" t="s">
        <v>171</v>
      </c>
      <c r="K113" s="162"/>
    </row>
    <row r="114" spans="1:11" ht="11.85" customHeight="1">
      <c r="A114" s="110">
        <v>2005</v>
      </c>
      <c r="B114" s="111">
        <v>70038</v>
      </c>
      <c r="C114" s="112">
        <v>28.066192638282079</v>
      </c>
      <c r="D114" s="112">
        <v>12.748793512093433</v>
      </c>
      <c r="E114" s="112">
        <v>3.8836060424341077</v>
      </c>
      <c r="F114" s="112">
        <v>3.2525200605385649</v>
      </c>
      <c r="G114" s="112">
        <v>8.3012079157029053</v>
      </c>
      <c r="H114" s="116">
        <v>56.252320169051082</v>
      </c>
      <c r="I114" s="114">
        <v>39398</v>
      </c>
      <c r="J114" s="375"/>
      <c r="K114" s="162"/>
    </row>
    <row r="115" spans="1:11" ht="11.85" customHeight="1">
      <c r="A115" s="99">
        <v>2010</v>
      </c>
      <c r="B115" s="100">
        <v>74336</v>
      </c>
      <c r="C115" s="101">
        <v>31.888990529487732</v>
      </c>
      <c r="D115" s="101">
        <v>14.540733964700816</v>
      </c>
      <c r="E115" s="101">
        <v>3.7895501506672402</v>
      </c>
      <c r="F115" s="101">
        <v>3.0927141627206201</v>
      </c>
      <c r="G115" s="101">
        <v>4.8993758071459323</v>
      </c>
      <c r="H115" s="115">
        <v>58.211364614722342</v>
      </c>
      <c r="I115" s="102">
        <v>43272</v>
      </c>
      <c r="J115" s="375"/>
      <c r="K115" s="162"/>
    </row>
    <row r="116" spans="1:11" ht="11.85" customHeight="1">
      <c r="A116" s="110">
        <v>2011</v>
      </c>
      <c r="B116" s="111">
        <v>77239</v>
      </c>
      <c r="C116" s="112">
        <v>35.210191742513494</v>
      </c>
      <c r="D116" s="112">
        <v>10.239645774802884</v>
      </c>
      <c r="E116" s="112">
        <v>3.4322039384248888</v>
      </c>
      <c r="F116" s="112">
        <v>3.3519336086691958</v>
      </c>
      <c r="G116" s="112">
        <v>3.609575473530211</v>
      </c>
      <c r="H116" s="113">
        <v>55.843550537940679</v>
      </c>
      <c r="I116" s="114">
        <v>43133</v>
      </c>
      <c r="J116" s="375"/>
      <c r="K116" s="162"/>
    </row>
    <row r="117" spans="1:11" ht="11.85" customHeight="1">
      <c r="A117" s="99">
        <v>2012</v>
      </c>
      <c r="B117" s="100">
        <v>76298</v>
      </c>
      <c r="C117" s="101">
        <v>35.927547248944926</v>
      </c>
      <c r="D117" s="101">
        <v>10.494377310021234</v>
      </c>
      <c r="E117" s="101">
        <v>3.4653595113895515</v>
      </c>
      <c r="F117" s="101">
        <v>3.1009987155626622</v>
      </c>
      <c r="G117" s="101">
        <v>2.287084851503316</v>
      </c>
      <c r="H117" s="101">
        <v>55.275367637421688</v>
      </c>
      <c r="I117" s="102">
        <v>42174</v>
      </c>
      <c r="J117" s="375"/>
      <c r="K117" s="162"/>
    </row>
    <row r="118" spans="1:11" ht="11.85" customHeight="1">
      <c r="A118" s="180">
        <v>2013</v>
      </c>
      <c r="B118" s="181">
        <v>56308</v>
      </c>
      <c r="C118" s="182">
        <v>46.40903601619663</v>
      </c>
      <c r="D118" s="182">
        <v>14.35675214889536</v>
      </c>
      <c r="E118" s="182">
        <v>4.5357675641116719</v>
      </c>
      <c r="F118" s="182">
        <v>4.0775733465937343</v>
      </c>
      <c r="G118" s="182" t="s">
        <v>93</v>
      </c>
      <c r="H118" s="182">
        <v>69.379129075797394</v>
      </c>
      <c r="I118" s="183">
        <v>39066</v>
      </c>
      <c r="J118" s="375"/>
      <c r="K118" s="139"/>
    </row>
    <row r="119" spans="1:11" ht="11.85" customHeight="1">
      <c r="A119" s="99">
        <v>2014</v>
      </c>
      <c r="B119" s="175">
        <v>54472</v>
      </c>
      <c r="C119" s="176">
        <v>46.102584814216478</v>
      </c>
      <c r="D119" s="176">
        <v>14.770891467175797</v>
      </c>
      <c r="E119" s="176">
        <v>4.8795711558231751</v>
      </c>
      <c r="F119" s="176" t="s">
        <v>93</v>
      </c>
      <c r="G119" s="176" t="s">
        <v>93</v>
      </c>
      <c r="H119" s="176">
        <v>65.753047437215457</v>
      </c>
      <c r="I119" s="177">
        <v>35817</v>
      </c>
      <c r="J119" s="375"/>
      <c r="K119" s="139"/>
    </row>
    <row r="120" spans="1:11" ht="11.85" customHeight="1">
      <c r="A120" s="180">
        <v>2015</v>
      </c>
      <c r="B120" s="181">
        <v>54436</v>
      </c>
      <c r="C120" s="182">
        <v>44.428319494452204</v>
      </c>
      <c r="D120" s="182">
        <v>14.650231464472041</v>
      </c>
      <c r="E120" s="182" t="s">
        <v>93</v>
      </c>
      <c r="F120" s="182" t="s">
        <v>93</v>
      </c>
      <c r="G120" s="182" t="s">
        <v>93</v>
      </c>
      <c r="H120" s="182">
        <v>59.078550958924239</v>
      </c>
      <c r="I120" s="183">
        <v>32160</v>
      </c>
      <c r="J120" s="375"/>
      <c r="K120" s="139"/>
    </row>
    <row r="121" spans="1:11" ht="11.85" customHeight="1">
      <c r="A121" s="122">
        <v>2016</v>
      </c>
      <c r="B121" s="324">
        <v>52483</v>
      </c>
      <c r="C121" s="179">
        <v>43.080616580607057</v>
      </c>
      <c r="D121" s="179" t="s">
        <v>93</v>
      </c>
      <c r="E121" s="179" t="s">
        <v>93</v>
      </c>
      <c r="F121" s="179" t="s">
        <v>93</v>
      </c>
      <c r="G121" s="179" t="s">
        <v>93</v>
      </c>
      <c r="H121" s="179">
        <v>43.080616580607057</v>
      </c>
      <c r="I121" s="325">
        <v>22610</v>
      </c>
      <c r="J121" s="375"/>
      <c r="K121" s="139"/>
    </row>
    <row r="122" spans="1:11" ht="11.85" customHeight="1">
      <c r="A122" s="917" t="s">
        <v>248</v>
      </c>
      <c r="B122" s="917"/>
      <c r="C122" s="917"/>
      <c r="D122" s="917"/>
      <c r="E122" s="917"/>
      <c r="F122" s="917"/>
      <c r="G122" s="917"/>
      <c r="H122" s="917"/>
      <c r="I122" s="917"/>
      <c r="J122" s="375"/>
    </row>
    <row r="123" spans="1:11" ht="11.85" customHeight="1">
      <c r="A123" s="99">
        <v>1990</v>
      </c>
      <c r="B123" s="100">
        <v>28332</v>
      </c>
      <c r="C123" s="117">
        <v>16.920796272765777</v>
      </c>
      <c r="D123" s="117">
        <v>5.6826203586051109</v>
      </c>
      <c r="E123" s="117">
        <v>1.6800790625441198</v>
      </c>
      <c r="F123" s="117">
        <v>2.6048284625158833</v>
      </c>
      <c r="G123" s="117">
        <v>7.8921361005223778</v>
      </c>
      <c r="H123" s="115">
        <v>34.780460256953269</v>
      </c>
      <c r="I123" s="102">
        <v>9854</v>
      </c>
      <c r="J123" s="375"/>
    </row>
    <row r="124" spans="1:11" ht="11.85" customHeight="1">
      <c r="A124" s="110">
        <v>1995</v>
      </c>
      <c r="B124" s="114">
        <v>31593</v>
      </c>
      <c r="C124" s="116">
        <v>16.750546007026873</v>
      </c>
      <c r="D124" s="116">
        <v>5.8588927927072456</v>
      </c>
      <c r="E124" s="116">
        <v>3.234893805589846</v>
      </c>
      <c r="F124" s="116">
        <v>2.7474440540626088</v>
      </c>
      <c r="G124" s="116">
        <v>7.4130345329661633</v>
      </c>
      <c r="H124" s="113">
        <v>36.00481119235274</v>
      </c>
      <c r="I124" s="114">
        <v>11375</v>
      </c>
      <c r="J124" s="375"/>
    </row>
    <row r="125" spans="1:11" ht="11.85" customHeight="1">
      <c r="A125" s="99">
        <v>2000</v>
      </c>
      <c r="B125" s="100">
        <v>44240</v>
      </c>
      <c r="C125" s="101">
        <v>14.430379746835442</v>
      </c>
      <c r="D125" s="101">
        <v>5.8001808318264017</v>
      </c>
      <c r="E125" s="101">
        <v>2.7961121157323685</v>
      </c>
      <c r="F125" s="101">
        <v>2.8096745027124772</v>
      </c>
      <c r="G125" s="101">
        <v>6.9914104882459318</v>
      </c>
      <c r="H125" s="176">
        <v>32.827757685352623</v>
      </c>
      <c r="I125" s="102">
        <v>14523</v>
      </c>
      <c r="J125" s="375" t="s">
        <v>171</v>
      </c>
      <c r="K125" s="162"/>
    </row>
    <row r="126" spans="1:11" ht="11.85" customHeight="1">
      <c r="A126" s="110">
        <v>2005</v>
      </c>
      <c r="B126" s="111">
        <v>58672</v>
      </c>
      <c r="C126" s="112">
        <v>15.641191709844559</v>
      </c>
      <c r="D126" s="112">
        <v>6.1767112080719935</v>
      </c>
      <c r="E126" s="112">
        <v>2.3605808562857922</v>
      </c>
      <c r="F126" s="112">
        <v>2.8326970275429506</v>
      </c>
      <c r="G126" s="112">
        <v>7.0868557403872376</v>
      </c>
      <c r="H126" s="116">
        <v>34.098036542132533</v>
      </c>
      <c r="I126" s="114">
        <v>20006</v>
      </c>
      <c r="J126" s="375"/>
      <c r="K126" s="162"/>
    </row>
    <row r="127" spans="1:11" ht="11.85" customHeight="1">
      <c r="A127" s="99">
        <v>2010</v>
      </c>
      <c r="B127" s="100">
        <v>68297</v>
      </c>
      <c r="C127" s="101">
        <v>17.747485248253948</v>
      </c>
      <c r="D127" s="101">
        <v>7.9476404527285247</v>
      </c>
      <c r="E127" s="101">
        <v>2.8829963248751778</v>
      </c>
      <c r="F127" s="101">
        <v>2.8039298944316733</v>
      </c>
      <c r="G127" s="101">
        <v>4.4511471953380086</v>
      </c>
      <c r="H127" s="115">
        <v>35.833199115627338</v>
      </c>
      <c r="I127" s="102">
        <v>24473</v>
      </c>
      <c r="J127" s="375"/>
      <c r="K127" s="162"/>
    </row>
    <row r="128" spans="1:11" ht="11.85" customHeight="1">
      <c r="A128" s="110">
        <v>2011</v>
      </c>
      <c r="B128" s="111">
        <v>69342</v>
      </c>
      <c r="C128" s="112">
        <v>17.288223587436185</v>
      </c>
      <c r="D128" s="112">
        <v>8.3066539759453146</v>
      </c>
      <c r="E128" s="112">
        <v>2.8251276282772344</v>
      </c>
      <c r="F128" s="112">
        <v>2.7530212569582648</v>
      </c>
      <c r="G128" s="112">
        <v>3.296703296703297</v>
      </c>
      <c r="H128" s="113">
        <v>34.469729745320301</v>
      </c>
      <c r="I128" s="114">
        <v>23902</v>
      </c>
      <c r="J128" s="375"/>
      <c r="K128" s="162"/>
    </row>
    <row r="129" spans="1:11" ht="11.85" customHeight="1">
      <c r="A129" s="99">
        <v>2012</v>
      </c>
      <c r="B129" s="100">
        <v>68101</v>
      </c>
      <c r="C129" s="101">
        <v>18.516615027679475</v>
      </c>
      <c r="D129" s="101">
        <v>8.9014845596980958</v>
      </c>
      <c r="E129" s="101">
        <v>3.2275590666803717</v>
      </c>
      <c r="F129" s="101">
        <v>2.6783747668903541</v>
      </c>
      <c r="G129" s="101">
        <v>2.0572385133845317</v>
      </c>
      <c r="H129" s="101">
        <v>35.38127193433283</v>
      </c>
      <c r="I129" s="102">
        <v>24095</v>
      </c>
      <c r="J129" s="375"/>
      <c r="K129" s="162"/>
    </row>
    <row r="130" spans="1:11" ht="11.85" customHeight="1">
      <c r="A130" s="180">
        <v>2013</v>
      </c>
      <c r="B130" s="181">
        <v>48900</v>
      </c>
      <c r="C130" s="182">
        <v>25.310838445807772</v>
      </c>
      <c r="D130" s="182">
        <v>12.791411042944786</v>
      </c>
      <c r="E130" s="182">
        <v>4.4028629856850712</v>
      </c>
      <c r="F130" s="182">
        <v>3.8200408997955009</v>
      </c>
      <c r="G130" s="182" t="s">
        <v>93</v>
      </c>
      <c r="H130" s="182">
        <v>46.325153374233132</v>
      </c>
      <c r="I130" s="183">
        <v>22653</v>
      </c>
      <c r="J130" s="375"/>
      <c r="K130" s="139"/>
    </row>
    <row r="131" spans="1:11" ht="11.85" customHeight="1">
      <c r="A131" s="99">
        <v>2014</v>
      </c>
      <c r="B131" s="175">
        <v>47711</v>
      </c>
      <c r="C131" s="176">
        <v>25.744587202112722</v>
      </c>
      <c r="D131" s="176">
        <v>13.047305652784475</v>
      </c>
      <c r="E131" s="176">
        <v>4.8123074343442811</v>
      </c>
      <c r="F131" s="176" t="s">
        <v>93</v>
      </c>
      <c r="G131" s="176" t="s">
        <v>93</v>
      </c>
      <c r="H131" s="176">
        <v>43.604200289241476</v>
      </c>
      <c r="I131" s="177">
        <v>20804</v>
      </c>
      <c r="J131" s="375"/>
      <c r="K131" s="139"/>
    </row>
    <row r="132" spans="1:11" ht="11.85" customHeight="1">
      <c r="A132" s="180">
        <v>2015</v>
      </c>
      <c r="B132" s="181">
        <v>48706</v>
      </c>
      <c r="C132" s="182">
        <v>25.499938405945876</v>
      </c>
      <c r="D132" s="182">
        <v>13.415184987475875</v>
      </c>
      <c r="E132" s="182" t="s">
        <v>93</v>
      </c>
      <c r="F132" s="182" t="s">
        <v>93</v>
      </c>
      <c r="G132" s="182" t="s">
        <v>93</v>
      </c>
      <c r="H132" s="182">
        <v>38.915123393421759</v>
      </c>
      <c r="I132" s="183">
        <v>18954</v>
      </c>
      <c r="J132" s="375"/>
      <c r="K132" s="139"/>
    </row>
    <row r="133" spans="1:11" ht="11.85" customHeight="1">
      <c r="A133" s="122">
        <v>2016</v>
      </c>
      <c r="B133" s="324">
        <v>47212</v>
      </c>
      <c r="C133" s="179">
        <v>25.783699059561126</v>
      </c>
      <c r="D133" s="179" t="s">
        <v>93</v>
      </c>
      <c r="E133" s="179" t="s">
        <v>93</v>
      </c>
      <c r="F133" s="179" t="s">
        <v>93</v>
      </c>
      <c r="G133" s="179" t="s">
        <v>93</v>
      </c>
      <c r="H133" s="179">
        <v>25.783699059561126</v>
      </c>
      <c r="I133" s="325">
        <v>12173</v>
      </c>
      <c r="J133" s="375"/>
      <c r="K133" s="139"/>
    </row>
    <row r="134" spans="1:11" ht="67.5" customHeight="1">
      <c r="A134" s="919" t="s">
        <v>200</v>
      </c>
      <c r="B134" s="919"/>
      <c r="C134" s="919"/>
      <c r="D134" s="919"/>
      <c r="E134" s="919"/>
      <c r="F134" s="919"/>
      <c r="G134" s="919"/>
      <c r="H134" s="919"/>
      <c r="I134" s="920"/>
      <c r="J134" s="95"/>
    </row>
  </sheetData>
  <mergeCells count="17">
    <mergeCell ref="A134:I134"/>
    <mergeCell ref="A3:A5"/>
    <mergeCell ref="B3:B4"/>
    <mergeCell ref="C3:G3"/>
    <mergeCell ref="H3:I4"/>
    <mergeCell ref="C5:H5"/>
    <mergeCell ref="A6:I6"/>
    <mergeCell ref="A86:I86"/>
    <mergeCell ref="A98:I98"/>
    <mergeCell ref="A110:I110"/>
    <mergeCell ref="A26:I26"/>
    <mergeCell ref="A42:I42"/>
    <mergeCell ref="A58:I58"/>
    <mergeCell ref="A72:I72"/>
    <mergeCell ref="A1:C1"/>
    <mergeCell ref="A2:I2"/>
    <mergeCell ref="A122:I122"/>
  </mergeCells>
  <phoneticPr fontId="38"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pageSetUpPr fitToPage="1"/>
  </sheetPr>
  <dimension ref="A1:P64"/>
  <sheetViews>
    <sheetView showGridLines="0"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5" s="654" customFormat="1">
      <c r="A1" s="716" t="s">
        <v>486</v>
      </c>
      <c r="B1" s="716"/>
      <c r="C1" s="716"/>
    </row>
    <row r="2" spans="1:15" ht="12.75" customHeight="1">
      <c r="A2" s="717" t="s">
        <v>222</v>
      </c>
      <c r="B2" s="717"/>
      <c r="C2" s="717"/>
      <c r="D2" s="717"/>
      <c r="E2" s="717"/>
      <c r="F2" s="717"/>
      <c r="G2" s="717"/>
      <c r="H2" s="717"/>
      <c r="I2" s="717"/>
      <c r="J2" s="717"/>
      <c r="K2" s="717"/>
      <c r="L2" s="717"/>
      <c r="M2" s="717"/>
    </row>
    <row r="3" spans="1:15" ht="12.75" customHeight="1">
      <c r="A3" s="723" t="s">
        <v>38</v>
      </c>
      <c r="B3" s="720" t="s">
        <v>125</v>
      </c>
      <c r="C3" s="727" t="s">
        <v>57</v>
      </c>
      <c r="D3" s="728"/>
      <c r="E3" s="720" t="s">
        <v>124</v>
      </c>
      <c r="F3" s="727" t="s">
        <v>57</v>
      </c>
      <c r="G3" s="728"/>
      <c r="H3" s="732" t="s">
        <v>225</v>
      </c>
      <c r="I3" s="733"/>
      <c r="J3" s="733"/>
      <c r="K3" s="733"/>
      <c r="L3" s="733"/>
      <c r="M3" s="733"/>
    </row>
    <row r="4" spans="1:15" ht="11.25" customHeight="1">
      <c r="A4" s="724"/>
      <c r="B4" s="721"/>
      <c r="C4" s="729"/>
      <c r="D4" s="730"/>
      <c r="E4" s="721"/>
      <c r="F4" s="729"/>
      <c r="G4" s="730"/>
      <c r="H4" s="720" t="s">
        <v>125</v>
      </c>
      <c r="I4" s="718" t="s">
        <v>57</v>
      </c>
      <c r="J4" s="719"/>
      <c r="K4" s="720" t="s">
        <v>124</v>
      </c>
      <c r="L4" s="718" t="s">
        <v>57</v>
      </c>
      <c r="M4" s="732"/>
      <c r="O4" s="42"/>
    </row>
    <row r="5" spans="1:15" ht="60">
      <c r="A5" s="724"/>
      <c r="B5" s="722"/>
      <c r="C5" s="140" t="s">
        <v>55</v>
      </c>
      <c r="D5" s="3" t="s">
        <v>224</v>
      </c>
      <c r="E5" s="722"/>
      <c r="F5" s="3" t="s">
        <v>55</v>
      </c>
      <c r="G5" s="2" t="s">
        <v>56</v>
      </c>
      <c r="H5" s="722"/>
      <c r="I5" s="3" t="s">
        <v>55</v>
      </c>
      <c r="J5" s="3" t="s">
        <v>56</v>
      </c>
      <c r="K5" s="722"/>
      <c r="L5" s="3" t="s">
        <v>55</v>
      </c>
      <c r="M5" s="2" t="s">
        <v>56</v>
      </c>
    </row>
    <row r="6" spans="1:15">
      <c r="A6" s="725"/>
      <c r="B6" s="292" t="s">
        <v>39</v>
      </c>
      <c r="C6" s="734" t="s">
        <v>40</v>
      </c>
      <c r="D6" s="735"/>
      <c r="E6" s="735"/>
      <c r="F6" s="735"/>
      <c r="G6" s="735"/>
      <c r="H6" s="292" t="s">
        <v>39</v>
      </c>
      <c r="I6" s="734" t="s">
        <v>40</v>
      </c>
      <c r="J6" s="735"/>
      <c r="K6" s="735"/>
      <c r="L6" s="735"/>
      <c r="M6" s="735"/>
      <c r="O6" s="85"/>
    </row>
    <row r="7" spans="1:15" ht="12.75" customHeight="1">
      <c r="A7" s="161"/>
      <c r="B7" s="726" t="s">
        <v>41</v>
      </c>
      <c r="C7" s="726"/>
      <c r="D7" s="726"/>
      <c r="E7" s="726"/>
      <c r="F7" s="726"/>
      <c r="G7" s="726"/>
      <c r="H7" s="726"/>
      <c r="I7" s="726"/>
      <c r="J7" s="726"/>
      <c r="K7" s="726"/>
      <c r="L7" s="726"/>
      <c r="M7" s="726"/>
    </row>
    <row r="8" spans="1:15">
      <c r="A8" s="6">
        <v>1995</v>
      </c>
      <c r="B8" s="26">
        <v>307772</v>
      </c>
      <c r="C8" s="27">
        <v>76.3</v>
      </c>
      <c r="D8" s="27">
        <v>23.7</v>
      </c>
      <c r="E8" s="27">
        <v>36.4</v>
      </c>
      <c r="F8" s="27">
        <v>27.7</v>
      </c>
      <c r="G8" s="28">
        <v>8.6</v>
      </c>
      <c r="H8" s="26" t="s">
        <v>37</v>
      </c>
      <c r="I8" s="26" t="s">
        <v>37</v>
      </c>
      <c r="J8" s="26" t="s">
        <v>37</v>
      </c>
      <c r="K8" s="26" t="s">
        <v>37</v>
      </c>
      <c r="L8" s="26" t="s">
        <v>37</v>
      </c>
      <c r="M8" s="67" t="s">
        <v>37</v>
      </c>
    </row>
    <row r="9" spans="1:15">
      <c r="A9" s="71">
        <v>2000</v>
      </c>
      <c r="B9" s="43">
        <v>347539</v>
      </c>
      <c r="C9" s="72">
        <v>73.2</v>
      </c>
      <c r="D9" s="72">
        <v>26.8</v>
      </c>
      <c r="E9" s="72">
        <v>37.200000000000003</v>
      </c>
      <c r="F9" s="72">
        <v>27.6</v>
      </c>
      <c r="G9" s="73">
        <v>9.6</v>
      </c>
      <c r="H9" s="43" t="s">
        <v>37</v>
      </c>
      <c r="I9" s="43" t="s">
        <v>37</v>
      </c>
      <c r="J9" s="43" t="s">
        <v>37</v>
      </c>
      <c r="K9" s="43" t="s">
        <v>37</v>
      </c>
      <c r="L9" s="43" t="s">
        <v>37</v>
      </c>
      <c r="M9" s="74" t="s">
        <v>37</v>
      </c>
    </row>
    <row r="10" spans="1:15">
      <c r="A10" s="6">
        <v>2001</v>
      </c>
      <c r="B10" s="26">
        <v>343453</v>
      </c>
      <c r="C10" s="27">
        <v>70.8</v>
      </c>
      <c r="D10" s="27">
        <v>29.2</v>
      </c>
      <c r="E10" s="27">
        <v>36.1</v>
      </c>
      <c r="F10" s="27">
        <v>25.6</v>
      </c>
      <c r="G10" s="28">
        <v>10.6</v>
      </c>
      <c r="H10" s="26" t="s">
        <v>37</v>
      </c>
      <c r="I10" s="26" t="s">
        <v>37</v>
      </c>
      <c r="J10" s="26" t="s">
        <v>37</v>
      </c>
      <c r="K10" s="26" t="s">
        <v>37</v>
      </c>
      <c r="L10" s="26" t="s">
        <v>37</v>
      </c>
      <c r="M10" s="67" t="s">
        <v>37</v>
      </c>
    </row>
    <row r="11" spans="1:15">
      <c r="A11" s="71">
        <v>2002</v>
      </c>
      <c r="B11" s="43">
        <v>361498</v>
      </c>
      <c r="C11" s="72">
        <v>70.099999999999994</v>
      </c>
      <c r="D11" s="72">
        <v>29.9</v>
      </c>
      <c r="E11" s="72">
        <v>38.200000000000003</v>
      </c>
      <c r="F11" s="72">
        <v>26.7</v>
      </c>
      <c r="G11" s="73">
        <v>11.4</v>
      </c>
      <c r="H11" s="43" t="s">
        <v>37</v>
      </c>
      <c r="I11" s="43" t="s">
        <v>37</v>
      </c>
      <c r="J11" s="43" t="s">
        <v>37</v>
      </c>
      <c r="K11" s="43" t="s">
        <v>37</v>
      </c>
      <c r="L11" s="43" t="s">
        <v>37</v>
      </c>
      <c r="M11" s="74" t="s">
        <v>37</v>
      </c>
    </row>
    <row r="12" spans="1:15">
      <c r="A12" s="6">
        <v>2003</v>
      </c>
      <c r="B12" s="26">
        <v>369046</v>
      </c>
      <c r="C12" s="27">
        <v>69.2</v>
      </c>
      <c r="D12" s="27">
        <v>30.8</v>
      </c>
      <c r="E12" s="27">
        <v>39.200000000000003</v>
      </c>
      <c r="F12" s="27">
        <v>27.1</v>
      </c>
      <c r="G12" s="28">
        <v>12.1</v>
      </c>
      <c r="H12" s="26" t="s">
        <v>37</v>
      </c>
      <c r="I12" s="26" t="s">
        <v>37</v>
      </c>
      <c r="J12" s="26" t="s">
        <v>37</v>
      </c>
      <c r="K12" s="26" t="s">
        <v>37</v>
      </c>
      <c r="L12" s="26" t="s">
        <v>37</v>
      </c>
      <c r="M12" s="67" t="s">
        <v>37</v>
      </c>
    </row>
    <row r="13" spans="1:15">
      <c r="A13" s="71">
        <v>2004</v>
      </c>
      <c r="B13" s="43">
        <v>386906</v>
      </c>
      <c r="C13" s="72">
        <v>68.099999999999994</v>
      </c>
      <c r="D13" s="72">
        <v>31.9</v>
      </c>
      <c r="E13" s="72">
        <v>41.5</v>
      </c>
      <c r="F13" s="72">
        <v>28.3</v>
      </c>
      <c r="G13" s="73">
        <v>13.2</v>
      </c>
      <c r="H13" s="43" t="s">
        <v>37</v>
      </c>
      <c r="I13" s="43" t="s">
        <v>37</v>
      </c>
      <c r="J13" s="43" t="s">
        <v>37</v>
      </c>
      <c r="K13" s="43" t="s">
        <v>37</v>
      </c>
      <c r="L13" s="43" t="s">
        <v>37</v>
      </c>
      <c r="M13" s="74" t="s">
        <v>37</v>
      </c>
    </row>
    <row r="14" spans="1:15">
      <c r="A14" s="6">
        <v>2005</v>
      </c>
      <c r="B14" s="26">
        <v>399372</v>
      </c>
      <c r="C14" s="27">
        <v>67.8</v>
      </c>
      <c r="D14" s="27">
        <v>32.200000000000003</v>
      </c>
      <c r="E14" s="27">
        <v>42.5</v>
      </c>
      <c r="F14" s="27">
        <v>28.8</v>
      </c>
      <c r="G14" s="28">
        <v>13.7</v>
      </c>
      <c r="H14" s="26" t="s">
        <v>37</v>
      </c>
      <c r="I14" s="26" t="s">
        <v>37</v>
      </c>
      <c r="J14" s="26" t="s">
        <v>37</v>
      </c>
      <c r="K14" s="26" t="s">
        <v>37</v>
      </c>
      <c r="L14" s="26" t="s">
        <v>37</v>
      </c>
      <c r="M14" s="67" t="s">
        <v>37</v>
      </c>
    </row>
    <row r="15" spans="1:15">
      <c r="A15" s="71">
        <v>2006</v>
      </c>
      <c r="B15" s="43">
        <v>414764</v>
      </c>
      <c r="C15" s="72">
        <v>68.782729455786907</v>
      </c>
      <c r="D15" s="72">
        <v>31.217270544213093</v>
      </c>
      <c r="E15" s="72">
        <v>42.981997355449693</v>
      </c>
      <c r="F15" s="72">
        <v>29.630212176188802</v>
      </c>
      <c r="G15" s="73">
        <v>13.351785179260879</v>
      </c>
      <c r="H15" s="43" t="s">
        <v>37</v>
      </c>
      <c r="I15" s="43" t="s">
        <v>37</v>
      </c>
      <c r="J15" s="43" t="s">
        <v>37</v>
      </c>
      <c r="K15" s="43" t="s">
        <v>37</v>
      </c>
      <c r="L15" s="43" t="s">
        <v>37</v>
      </c>
      <c r="M15" s="74" t="s">
        <v>37</v>
      </c>
    </row>
    <row r="16" spans="1:15">
      <c r="A16" s="6">
        <v>2007</v>
      </c>
      <c r="B16" s="29">
        <v>433997</v>
      </c>
      <c r="C16" s="30">
        <v>69.642186466726727</v>
      </c>
      <c r="D16" s="30">
        <v>30.357813533273273</v>
      </c>
      <c r="E16" s="30">
        <v>44.425077115694378</v>
      </c>
      <c r="F16" s="30">
        <v>30.920453577824183</v>
      </c>
      <c r="G16" s="31">
        <v>13.504623537870186</v>
      </c>
      <c r="H16" s="29">
        <v>426336</v>
      </c>
      <c r="I16" s="30">
        <v>69.2</v>
      </c>
      <c r="J16" s="30">
        <v>30.8</v>
      </c>
      <c r="K16" s="30">
        <v>43.6</v>
      </c>
      <c r="L16" s="30">
        <v>30.2</v>
      </c>
      <c r="M16" s="31">
        <v>13.4</v>
      </c>
    </row>
    <row r="17" spans="1:14">
      <c r="A17" s="71">
        <v>2008</v>
      </c>
      <c r="B17" s="43">
        <v>441804</v>
      </c>
      <c r="C17" s="72">
        <v>70.189043105087322</v>
      </c>
      <c r="D17" s="72">
        <v>29.810956894912678</v>
      </c>
      <c r="E17" s="72">
        <v>45.20451806439948</v>
      </c>
      <c r="F17" s="72">
        <v>31.709194875724958</v>
      </c>
      <c r="G17" s="73">
        <v>13.495323188674524</v>
      </c>
      <c r="H17" s="43">
        <v>436716</v>
      </c>
      <c r="I17" s="72">
        <v>69.900000000000006</v>
      </c>
      <c r="J17" s="72">
        <v>30.1</v>
      </c>
      <c r="K17" s="72">
        <v>44.7</v>
      </c>
      <c r="L17" s="72">
        <v>31.2</v>
      </c>
      <c r="M17" s="73">
        <v>13.5</v>
      </c>
    </row>
    <row r="18" spans="1:14">
      <c r="A18" s="6">
        <v>2009</v>
      </c>
      <c r="B18" s="29">
        <v>449044</v>
      </c>
      <c r="C18" s="30">
        <v>70.023204852976548</v>
      </c>
      <c r="D18" s="30">
        <v>29.976795147023452</v>
      </c>
      <c r="E18" s="30">
        <v>46.462198872221698</v>
      </c>
      <c r="F18" s="30">
        <v>32.5053675066154</v>
      </c>
      <c r="G18" s="31">
        <v>13.956831365606288</v>
      </c>
      <c r="H18" s="29">
        <v>446538</v>
      </c>
      <c r="I18" s="30">
        <v>69.900000000000006</v>
      </c>
      <c r="J18" s="30">
        <v>30.1</v>
      </c>
      <c r="K18" s="30">
        <v>46.2</v>
      </c>
      <c r="L18" s="30">
        <v>32.200000000000003</v>
      </c>
      <c r="M18" s="31">
        <v>14</v>
      </c>
    </row>
    <row r="19" spans="1:14">
      <c r="A19" s="71">
        <v>2010</v>
      </c>
      <c r="B19" s="43">
        <v>458362</v>
      </c>
      <c r="C19" s="72">
        <v>68.915398745969341</v>
      </c>
      <c r="D19" s="72">
        <v>31.084601254030659</v>
      </c>
      <c r="E19" s="72">
        <v>49.026553348659618</v>
      </c>
      <c r="F19" s="72">
        <v>33.864147182212626</v>
      </c>
      <c r="G19" s="73">
        <v>15.162406166446971</v>
      </c>
      <c r="H19" s="43">
        <v>453844</v>
      </c>
      <c r="I19" s="72">
        <v>68.599999999999994</v>
      </c>
      <c r="J19" s="72">
        <v>31.4</v>
      </c>
      <c r="K19" s="72">
        <v>48.5</v>
      </c>
      <c r="L19" s="72">
        <v>33.4</v>
      </c>
      <c r="M19" s="73">
        <v>15.1</v>
      </c>
    </row>
    <row r="20" spans="1:14">
      <c r="A20" s="6">
        <v>2011</v>
      </c>
      <c r="B20" s="29">
        <v>506467</v>
      </c>
      <c r="C20" s="30">
        <f>360016/B20*100</f>
        <v>71.083802103592149</v>
      </c>
      <c r="D20" s="30">
        <f>146451/B20*100</f>
        <v>28.916197896407859</v>
      </c>
      <c r="E20" s="30">
        <v>57</v>
      </c>
      <c r="F20" s="30">
        <v>41</v>
      </c>
      <c r="G20" s="30">
        <v>16</v>
      </c>
      <c r="H20" s="29">
        <v>458965</v>
      </c>
      <c r="I20" s="30">
        <f>313742/H20*100</f>
        <v>68.358589434924227</v>
      </c>
      <c r="J20" s="30">
        <f>145223/H20*100</f>
        <v>31.641410565075766</v>
      </c>
      <c r="K20" s="30">
        <v>51.5</v>
      </c>
      <c r="L20" s="30">
        <v>35.700000000000003</v>
      </c>
      <c r="M20" s="31">
        <v>15.9</v>
      </c>
    </row>
    <row r="21" spans="1:14">
      <c r="A21" s="71">
        <v>2012</v>
      </c>
      <c r="B21" s="43">
        <v>500597</v>
      </c>
      <c r="C21" s="72">
        <v>71.2</v>
      </c>
      <c r="D21" s="72">
        <v>28.8</v>
      </c>
      <c r="E21" s="72">
        <v>59.6</v>
      </c>
      <c r="F21" s="72">
        <v>43.1</v>
      </c>
      <c r="G21" s="73">
        <v>16.5</v>
      </c>
      <c r="H21" s="189">
        <v>459376</v>
      </c>
      <c r="I21" s="72">
        <v>68.599999999999994</v>
      </c>
      <c r="J21" s="72">
        <v>31.4</v>
      </c>
      <c r="K21" s="72">
        <v>53.5</v>
      </c>
      <c r="L21" s="73">
        <v>37.299999999999997</v>
      </c>
      <c r="M21" s="73">
        <v>16.2</v>
      </c>
    </row>
    <row r="22" spans="1:14">
      <c r="A22" s="6">
        <v>2013</v>
      </c>
      <c r="B22" s="29">
        <v>476475</v>
      </c>
      <c r="C22" s="30">
        <v>77.950994280917158</v>
      </c>
      <c r="D22" s="30">
        <v>22.049005719082849</v>
      </c>
      <c r="E22" s="30">
        <v>57.8</v>
      </c>
      <c r="F22" s="30">
        <v>45.8</v>
      </c>
      <c r="G22" s="30">
        <v>12.1</v>
      </c>
      <c r="H22" s="29">
        <v>431819</v>
      </c>
      <c r="I22" s="30">
        <v>75.670825044752547</v>
      </c>
      <c r="J22" s="30">
        <v>24.329174955247453</v>
      </c>
      <c r="K22" s="30">
        <v>51.7</v>
      </c>
      <c r="L22" s="30">
        <v>39.799999999999997</v>
      </c>
      <c r="M22" s="31">
        <v>11.837578093935511</v>
      </c>
    </row>
    <row r="23" spans="1:14">
      <c r="A23" s="71">
        <v>2014</v>
      </c>
      <c r="B23" s="43">
        <v>434809</v>
      </c>
      <c r="C23" s="72">
        <v>76.523944996538702</v>
      </c>
      <c r="D23" s="72">
        <v>23.47605500346129</v>
      </c>
      <c r="E23" s="72">
        <v>52.8</v>
      </c>
      <c r="F23" s="72">
        <v>41</v>
      </c>
      <c r="G23" s="73">
        <v>11.8</v>
      </c>
      <c r="H23" s="189" t="s">
        <v>37</v>
      </c>
      <c r="I23" s="72" t="s">
        <v>37</v>
      </c>
      <c r="J23" s="72" t="s">
        <v>37</v>
      </c>
      <c r="K23" s="72" t="s">
        <v>37</v>
      </c>
      <c r="L23" s="73" t="s">
        <v>37</v>
      </c>
      <c r="M23" s="73" t="s">
        <v>37</v>
      </c>
    </row>
    <row r="24" spans="1:14">
      <c r="A24" s="6">
        <v>2015</v>
      </c>
      <c r="B24" s="29">
        <v>444859</v>
      </c>
      <c r="C24" s="30">
        <f>341969/B24*100</f>
        <v>76.871323273216902</v>
      </c>
      <c r="D24" s="30">
        <f>102890/B24*100</f>
        <v>23.128676726783091</v>
      </c>
      <c r="E24" s="30">
        <v>52.994894884623392</v>
      </c>
      <c r="F24" s="30">
        <v>41.176944719455996</v>
      </c>
      <c r="G24" s="31">
        <v>11.817950165167399</v>
      </c>
      <c r="H24" s="26" t="s">
        <v>37</v>
      </c>
      <c r="I24" s="26" t="s">
        <v>37</v>
      </c>
      <c r="J24" s="26" t="s">
        <v>37</v>
      </c>
      <c r="K24" s="26" t="s">
        <v>37</v>
      </c>
      <c r="L24" s="26" t="s">
        <v>37</v>
      </c>
      <c r="M24" s="67" t="s">
        <v>37</v>
      </c>
      <c r="N24" s="367"/>
    </row>
    <row r="25" spans="1:14">
      <c r="A25" s="71">
        <v>2016</v>
      </c>
      <c r="B25" s="384">
        <v>452588</v>
      </c>
      <c r="C25" s="385">
        <v>78.105473410695822</v>
      </c>
      <c r="D25" s="385">
        <v>21.894526589304181</v>
      </c>
      <c r="E25" s="385">
        <v>52.129319539980216</v>
      </c>
      <c r="F25" s="385">
        <v>41.078324149960082</v>
      </c>
      <c r="G25" s="386">
        <v>11.050995390020127</v>
      </c>
      <c r="H25" s="43" t="s">
        <v>37</v>
      </c>
      <c r="I25" s="43" t="s">
        <v>37</v>
      </c>
      <c r="J25" s="43" t="s">
        <v>37</v>
      </c>
      <c r="K25" s="43" t="s">
        <v>37</v>
      </c>
      <c r="L25" s="43" t="s">
        <v>37</v>
      </c>
      <c r="M25" s="74" t="s">
        <v>37</v>
      </c>
      <c r="N25" s="367"/>
    </row>
    <row r="26" spans="1:14" ht="12.75" customHeight="1">
      <c r="A26" s="161"/>
      <c r="B26" s="726" t="s">
        <v>98</v>
      </c>
      <c r="C26" s="726"/>
      <c r="D26" s="726"/>
      <c r="E26" s="726"/>
      <c r="F26" s="726"/>
      <c r="G26" s="726"/>
      <c r="H26" s="726"/>
      <c r="I26" s="726"/>
      <c r="J26" s="726"/>
      <c r="K26" s="726"/>
      <c r="L26" s="726"/>
      <c r="M26" s="726"/>
    </row>
    <row r="27" spans="1:14">
      <c r="A27" s="6">
        <v>1995</v>
      </c>
      <c r="B27" s="26">
        <v>150636</v>
      </c>
      <c r="C27" s="27">
        <v>72.599999999999994</v>
      </c>
      <c r="D27" s="27">
        <v>27.4</v>
      </c>
      <c r="E27" s="27">
        <v>34.700000000000003</v>
      </c>
      <c r="F27" s="27">
        <v>25.2</v>
      </c>
      <c r="G27" s="28">
        <v>9.5</v>
      </c>
      <c r="H27" s="26" t="s">
        <v>37</v>
      </c>
      <c r="I27" s="26" t="s">
        <v>37</v>
      </c>
      <c r="J27" s="26" t="s">
        <v>37</v>
      </c>
      <c r="K27" s="26" t="s">
        <v>37</v>
      </c>
      <c r="L27" s="26" t="s">
        <v>37</v>
      </c>
      <c r="M27" s="67" t="s">
        <v>37</v>
      </c>
    </row>
    <row r="28" spans="1:14">
      <c r="A28" s="71">
        <v>2000</v>
      </c>
      <c r="B28" s="43">
        <v>161162</v>
      </c>
      <c r="C28" s="72">
        <v>71.3</v>
      </c>
      <c r="D28" s="72">
        <v>28.7</v>
      </c>
      <c r="E28" s="72">
        <v>33.799999999999997</v>
      </c>
      <c r="F28" s="72">
        <v>24.2</v>
      </c>
      <c r="G28" s="73">
        <v>9.6</v>
      </c>
      <c r="H28" s="43" t="s">
        <v>37</v>
      </c>
      <c r="I28" s="43" t="s">
        <v>37</v>
      </c>
      <c r="J28" s="43" t="s">
        <v>37</v>
      </c>
      <c r="K28" s="43" t="s">
        <v>37</v>
      </c>
      <c r="L28" s="43" t="s">
        <v>37</v>
      </c>
      <c r="M28" s="74" t="s">
        <v>37</v>
      </c>
    </row>
    <row r="29" spans="1:14">
      <c r="A29" s="7">
        <v>2001</v>
      </c>
      <c r="B29" s="29">
        <v>160576</v>
      </c>
      <c r="C29" s="30">
        <v>68</v>
      </c>
      <c r="D29" s="30">
        <v>32</v>
      </c>
      <c r="E29" s="30">
        <v>33</v>
      </c>
      <c r="F29" s="30">
        <v>22.5</v>
      </c>
      <c r="G29" s="31">
        <v>10.6</v>
      </c>
      <c r="H29" s="26" t="s">
        <v>37</v>
      </c>
      <c r="I29" s="26" t="s">
        <v>37</v>
      </c>
      <c r="J29" s="26" t="s">
        <v>37</v>
      </c>
      <c r="K29" s="26" t="s">
        <v>37</v>
      </c>
      <c r="L29" s="26" t="s">
        <v>37</v>
      </c>
      <c r="M29" s="67" t="s">
        <v>37</v>
      </c>
    </row>
    <row r="30" spans="1:14">
      <c r="A30" s="71">
        <v>2002</v>
      </c>
      <c r="B30" s="43">
        <v>169545</v>
      </c>
      <c r="C30" s="72">
        <v>66</v>
      </c>
      <c r="D30" s="72">
        <v>34</v>
      </c>
      <c r="E30" s="72">
        <v>35</v>
      </c>
      <c r="F30" s="72">
        <v>23.1</v>
      </c>
      <c r="G30" s="73">
        <v>11.9</v>
      </c>
      <c r="H30" s="43" t="s">
        <v>37</v>
      </c>
      <c r="I30" s="43" t="s">
        <v>37</v>
      </c>
      <c r="J30" s="43" t="s">
        <v>37</v>
      </c>
      <c r="K30" s="43" t="s">
        <v>37</v>
      </c>
      <c r="L30" s="43" t="s">
        <v>37</v>
      </c>
      <c r="M30" s="74" t="s">
        <v>37</v>
      </c>
    </row>
    <row r="31" spans="1:14">
      <c r="A31" s="6">
        <v>2003</v>
      </c>
      <c r="B31" s="26">
        <v>174670</v>
      </c>
      <c r="C31" s="27">
        <v>65.099999999999994</v>
      </c>
      <c r="D31" s="27">
        <v>34.9</v>
      </c>
      <c r="E31" s="27">
        <v>36.299999999999997</v>
      </c>
      <c r="F31" s="27">
        <v>23.6</v>
      </c>
      <c r="G31" s="28">
        <v>12.7</v>
      </c>
      <c r="H31" s="26" t="s">
        <v>37</v>
      </c>
      <c r="I31" s="26" t="s">
        <v>37</v>
      </c>
      <c r="J31" s="26" t="s">
        <v>37</v>
      </c>
      <c r="K31" s="26" t="s">
        <v>37</v>
      </c>
      <c r="L31" s="26" t="s">
        <v>37</v>
      </c>
      <c r="M31" s="67" t="s">
        <v>37</v>
      </c>
    </row>
    <row r="32" spans="1:14">
      <c r="A32" s="71">
        <v>2004</v>
      </c>
      <c r="B32" s="43">
        <v>183188</v>
      </c>
      <c r="C32" s="72">
        <v>63.5</v>
      </c>
      <c r="D32" s="72">
        <v>36.5</v>
      </c>
      <c r="E32" s="72">
        <v>38.5</v>
      </c>
      <c r="F32" s="72">
        <v>24.4</v>
      </c>
      <c r="G32" s="73">
        <v>14</v>
      </c>
      <c r="H32" s="43" t="s">
        <v>37</v>
      </c>
      <c r="I32" s="43" t="s">
        <v>37</v>
      </c>
      <c r="J32" s="43" t="s">
        <v>37</v>
      </c>
      <c r="K32" s="43" t="s">
        <v>37</v>
      </c>
      <c r="L32" s="43" t="s">
        <v>37</v>
      </c>
      <c r="M32" s="74" t="s">
        <v>37</v>
      </c>
    </row>
    <row r="33" spans="1:16">
      <c r="A33" s="6">
        <v>2005</v>
      </c>
      <c r="B33" s="26">
        <v>189648</v>
      </c>
      <c r="C33" s="27">
        <v>63.1</v>
      </c>
      <c r="D33" s="27">
        <v>36.9</v>
      </c>
      <c r="E33" s="27">
        <v>39.4</v>
      </c>
      <c r="F33" s="27">
        <v>24.9</v>
      </c>
      <c r="G33" s="28">
        <v>14.6</v>
      </c>
      <c r="H33" s="26" t="s">
        <v>37</v>
      </c>
      <c r="I33" s="26" t="s">
        <v>37</v>
      </c>
      <c r="J33" s="26" t="s">
        <v>37</v>
      </c>
      <c r="K33" s="26" t="s">
        <v>37</v>
      </c>
      <c r="L33" s="26" t="s">
        <v>37</v>
      </c>
      <c r="M33" s="67" t="s">
        <v>37</v>
      </c>
    </row>
    <row r="34" spans="1:16">
      <c r="A34" s="71">
        <v>2006</v>
      </c>
      <c r="B34" s="43">
        <v>196259</v>
      </c>
      <c r="C34" s="72">
        <v>65.032941164481628</v>
      </c>
      <c r="D34" s="72">
        <v>34.967058835518372</v>
      </c>
      <c r="E34" s="72">
        <v>39.813253319205629</v>
      </c>
      <c r="F34" s="72">
        <v>25.939595134624984</v>
      </c>
      <c r="G34" s="73">
        <v>13.873658184580645</v>
      </c>
      <c r="H34" s="43" t="s">
        <v>37</v>
      </c>
      <c r="I34" s="43" t="s">
        <v>37</v>
      </c>
      <c r="J34" s="43" t="s">
        <v>37</v>
      </c>
      <c r="K34" s="43" t="s">
        <v>37</v>
      </c>
      <c r="L34" s="43" t="s">
        <v>37</v>
      </c>
      <c r="M34" s="74" t="s">
        <v>37</v>
      </c>
    </row>
    <row r="35" spans="1:16">
      <c r="A35" s="6">
        <v>2007</v>
      </c>
      <c r="B35" s="26">
        <v>202513</v>
      </c>
      <c r="C35" s="27">
        <v>66.42585908065162</v>
      </c>
      <c r="D35" s="27">
        <v>33.57414091934838</v>
      </c>
      <c r="E35" s="27">
        <v>40.560539936139833</v>
      </c>
      <c r="F35" s="27">
        <v>26.901258098801865</v>
      </c>
      <c r="G35" s="28">
        <v>13.659281837337982</v>
      </c>
      <c r="H35" s="26">
        <v>200275</v>
      </c>
      <c r="I35" s="27">
        <v>66.167519660466851</v>
      </c>
      <c r="J35" s="27">
        <v>33.832480339533149</v>
      </c>
      <c r="K35" s="27">
        <v>40.1</v>
      </c>
      <c r="L35" s="27">
        <v>26.5</v>
      </c>
      <c r="M35" s="28">
        <v>13.6</v>
      </c>
    </row>
    <row r="36" spans="1:16">
      <c r="A36" s="71">
        <v>2008</v>
      </c>
      <c r="B36" s="43">
        <v>205673</v>
      </c>
      <c r="C36" s="72">
        <v>67.364214067962251</v>
      </c>
      <c r="D36" s="72">
        <v>32.635785932037749</v>
      </c>
      <c r="E36" s="72">
        <v>41.124046665286748</v>
      </c>
      <c r="F36" s="72">
        <v>27.659923525455319</v>
      </c>
      <c r="G36" s="73">
        <v>13.464123139831427</v>
      </c>
      <c r="H36" s="43">
        <v>203488</v>
      </c>
      <c r="I36" s="72">
        <v>67.062431199874197</v>
      </c>
      <c r="J36" s="72">
        <v>32.937568800125803</v>
      </c>
      <c r="K36" s="72">
        <v>40.700000000000003</v>
      </c>
      <c r="L36" s="72">
        <v>27.2</v>
      </c>
      <c r="M36" s="73">
        <v>13.4</v>
      </c>
    </row>
    <row r="37" spans="1:16">
      <c r="A37" s="6">
        <v>2009</v>
      </c>
      <c r="B37" s="26">
        <v>210467</v>
      </c>
      <c r="C37" s="27">
        <v>67.001952800201465</v>
      </c>
      <c r="D37" s="27">
        <v>32.998047199798535</v>
      </c>
      <c r="E37" s="27">
        <v>42.483627099510421</v>
      </c>
      <c r="F37" s="27">
        <v>28.449883340996092</v>
      </c>
      <c r="G37" s="28">
        <v>14.033743758514332</v>
      </c>
      <c r="H37" s="26">
        <v>209711</v>
      </c>
      <c r="I37" s="27">
        <v>66.892056210689958</v>
      </c>
      <c r="J37" s="27">
        <v>33.107943789310042</v>
      </c>
      <c r="K37" s="27">
        <v>42.3</v>
      </c>
      <c r="L37" s="27">
        <v>28.3</v>
      </c>
      <c r="M37" s="28">
        <v>14</v>
      </c>
    </row>
    <row r="38" spans="1:16">
      <c r="A38" s="71">
        <v>2010</v>
      </c>
      <c r="B38" s="43">
        <v>216332</v>
      </c>
      <c r="C38" s="72">
        <v>65.671745280402348</v>
      </c>
      <c r="D38" s="72">
        <v>34.328254719597652</v>
      </c>
      <c r="E38" s="72">
        <v>44.953617071733774</v>
      </c>
      <c r="F38" s="72">
        <v>29.625293528553268</v>
      </c>
      <c r="G38" s="73">
        <v>15.328323543180511</v>
      </c>
      <c r="H38" s="43">
        <v>214280</v>
      </c>
      <c r="I38" s="72">
        <v>65.380810154937464</v>
      </c>
      <c r="J38" s="72">
        <v>34.619189845062536</v>
      </c>
      <c r="K38" s="72">
        <v>44.5</v>
      </c>
      <c r="L38" s="72">
        <v>29.2</v>
      </c>
      <c r="M38" s="73">
        <v>15.3</v>
      </c>
    </row>
    <row r="39" spans="1:16">
      <c r="A39" s="6">
        <v>2011</v>
      </c>
      <c r="B39" s="29">
        <v>239472</v>
      </c>
      <c r="C39" s="30">
        <f>162292/B39*100</f>
        <v>67.77076234382308</v>
      </c>
      <c r="D39" s="30">
        <f>77180/B39*100</f>
        <v>32.22923765617692</v>
      </c>
      <c r="E39" s="30">
        <v>52.2</v>
      </c>
      <c r="F39" s="30">
        <v>36</v>
      </c>
      <c r="G39" s="30">
        <v>16.3</v>
      </c>
      <c r="H39" s="29">
        <v>218041</v>
      </c>
      <c r="I39" s="30">
        <f>141446/H39*100</f>
        <v>64.871285675629807</v>
      </c>
      <c r="J39" s="30">
        <f>76595/H39*100</f>
        <v>35.128714324370186</v>
      </c>
      <c r="K39" s="30">
        <v>47.4</v>
      </c>
      <c r="L39" s="30">
        <v>31.3</v>
      </c>
      <c r="M39" s="31">
        <v>16.2</v>
      </c>
    </row>
    <row r="40" spans="1:16">
      <c r="A40" s="71">
        <v>2012</v>
      </c>
      <c r="B40" s="43">
        <v>238911</v>
      </c>
      <c r="C40" s="72">
        <v>68.099999999999994</v>
      </c>
      <c r="D40" s="72">
        <v>31.916327307883869</v>
      </c>
      <c r="E40" s="72">
        <v>55.119820155956084</v>
      </c>
      <c r="F40" s="72">
        <v>38.265360698913383</v>
      </c>
      <c r="G40" s="73">
        <v>16.854459457042719</v>
      </c>
      <c r="H40" s="189">
        <v>219714</v>
      </c>
      <c r="I40" s="72">
        <v>65.3</v>
      </c>
      <c r="J40" s="72">
        <v>34.700000000000003</v>
      </c>
      <c r="K40" s="72">
        <v>49.5</v>
      </c>
      <c r="L40" s="73">
        <v>33</v>
      </c>
      <c r="M40" s="73">
        <v>16.399999999999999</v>
      </c>
    </row>
    <row r="41" spans="1:16">
      <c r="A41" s="6">
        <v>2013</v>
      </c>
      <c r="B41" s="29">
        <v>225759</v>
      </c>
      <c r="C41" s="30">
        <v>75.083606855097699</v>
      </c>
      <c r="D41" s="30">
        <v>24.916393144902308</v>
      </c>
      <c r="E41" s="30">
        <v>53.052158089446777</v>
      </c>
      <c r="F41" s="30">
        <v>40.621156338914489</v>
      </c>
      <c r="G41" s="30">
        <v>12.431001750532277</v>
      </c>
      <c r="H41" s="29">
        <v>205756</v>
      </c>
      <c r="I41" s="30">
        <v>72.661307568187567</v>
      </c>
      <c r="J41" s="30">
        <v>27.33869243181244</v>
      </c>
      <c r="K41" s="30">
        <v>47.5</v>
      </c>
      <c r="L41" s="30">
        <v>35.4</v>
      </c>
      <c r="M41" s="31">
        <v>12.160438863201332</v>
      </c>
    </row>
    <row r="42" spans="1:16">
      <c r="A42" s="71">
        <v>2014</v>
      </c>
      <c r="B42" s="43">
        <v>205883</v>
      </c>
      <c r="C42" s="72">
        <v>73.567025932204217</v>
      </c>
      <c r="D42" s="72">
        <v>26.43297406779579</v>
      </c>
      <c r="E42" s="72">
        <v>48.323003516505047</v>
      </c>
      <c r="F42" s="72">
        <v>36.2404174373073</v>
      </c>
      <c r="G42" s="73">
        <v>12.082586079197752</v>
      </c>
      <c r="H42" s="189" t="s">
        <v>37</v>
      </c>
      <c r="I42" s="72" t="s">
        <v>37</v>
      </c>
      <c r="J42" s="72" t="s">
        <v>37</v>
      </c>
      <c r="K42" s="72" t="s">
        <v>37</v>
      </c>
      <c r="L42" s="73" t="s">
        <v>37</v>
      </c>
      <c r="M42" s="73" t="s">
        <v>37</v>
      </c>
      <c r="O42" s="368"/>
      <c r="P42" s="368"/>
    </row>
    <row r="43" spans="1:16">
      <c r="A43" s="6">
        <v>2015</v>
      </c>
      <c r="B43" s="29">
        <v>210473</v>
      </c>
      <c r="C43" s="30">
        <f>156189/B43*100</f>
        <v>74.208568319927025</v>
      </c>
      <c r="D43" s="30">
        <f>54284/B43*100</f>
        <v>25.791431680072979</v>
      </c>
      <c r="E43" s="30">
        <v>48.428088799408684</v>
      </c>
      <c r="F43" s="30">
        <v>36.464195921558336</v>
      </c>
      <c r="G43" s="31">
        <v>11.963892877850357</v>
      </c>
      <c r="H43" s="26" t="s">
        <v>37</v>
      </c>
      <c r="I43" s="26" t="s">
        <v>37</v>
      </c>
      <c r="J43" s="26" t="s">
        <v>37</v>
      </c>
      <c r="K43" s="26" t="s">
        <v>37</v>
      </c>
      <c r="L43" s="26" t="s">
        <v>37</v>
      </c>
      <c r="M43" s="67" t="s">
        <v>37</v>
      </c>
      <c r="N43" s="367"/>
      <c r="O43" s="368"/>
      <c r="P43" s="368"/>
    </row>
    <row r="44" spans="1:16">
      <c r="A44" s="71">
        <v>2016</v>
      </c>
      <c r="B44" s="384">
        <v>213019</v>
      </c>
      <c r="C44" s="385">
        <v>75.516737943563712</v>
      </c>
      <c r="D44" s="385">
        <v>24.483262056436281</v>
      </c>
      <c r="E44" s="385">
        <v>46.583800881945358</v>
      </c>
      <c r="F44" s="385">
        <v>35.589312649825295</v>
      </c>
      <c r="G44" s="386">
        <v>10.994488232120045</v>
      </c>
      <c r="H44" s="43" t="s">
        <v>37</v>
      </c>
      <c r="I44" s="43" t="s">
        <v>37</v>
      </c>
      <c r="J44" s="43" t="s">
        <v>37</v>
      </c>
      <c r="K44" s="43" t="s">
        <v>37</v>
      </c>
      <c r="L44" s="43" t="s">
        <v>37</v>
      </c>
      <c r="M44" s="74" t="s">
        <v>37</v>
      </c>
      <c r="N44" s="367"/>
    </row>
    <row r="45" spans="1:16" ht="12.75" customHeight="1">
      <c r="A45" s="161"/>
      <c r="B45" s="726" t="s">
        <v>70</v>
      </c>
      <c r="C45" s="726"/>
      <c r="D45" s="726"/>
      <c r="E45" s="726"/>
      <c r="F45" s="726"/>
      <c r="G45" s="726"/>
      <c r="H45" s="726"/>
      <c r="I45" s="726"/>
      <c r="J45" s="726"/>
      <c r="K45" s="726"/>
      <c r="L45" s="726"/>
      <c r="M45" s="726"/>
    </row>
    <row r="46" spans="1:16">
      <c r="A46" s="6">
        <v>1995</v>
      </c>
      <c r="B46" s="26">
        <v>157136</v>
      </c>
      <c r="C46" s="32">
        <v>79.900000000000006</v>
      </c>
      <c r="D46" s="32">
        <v>20.100000000000001</v>
      </c>
      <c r="E46" s="32">
        <v>38.1</v>
      </c>
      <c r="F46" s="32">
        <v>30.5</v>
      </c>
      <c r="G46" s="33">
        <v>7.7</v>
      </c>
      <c r="H46" s="26" t="s">
        <v>37</v>
      </c>
      <c r="I46" s="26" t="s">
        <v>37</v>
      </c>
      <c r="J46" s="26" t="s">
        <v>37</v>
      </c>
      <c r="K46" s="26" t="s">
        <v>37</v>
      </c>
      <c r="L46" s="26" t="s">
        <v>37</v>
      </c>
      <c r="M46" s="67" t="s">
        <v>37</v>
      </c>
    </row>
    <row r="47" spans="1:16">
      <c r="A47" s="71">
        <v>2000</v>
      </c>
      <c r="B47" s="43">
        <v>186377</v>
      </c>
      <c r="C47" s="75">
        <v>74.8</v>
      </c>
      <c r="D47" s="75">
        <v>25.2</v>
      </c>
      <c r="E47" s="75">
        <v>40.9</v>
      </c>
      <c r="F47" s="75">
        <v>31.2</v>
      </c>
      <c r="G47" s="76">
        <v>9.6999999999999993</v>
      </c>
      <c r="H47" s="43" t="s">
        <v>37</v>
      </c>
      <c r="I47" s="43" t="s">
        <v>37</v>
      </c>
      <c r="J47" s="43" t="s">
        <v>37</v>
      </c>
      <c r="K47" s="43" t="s">
        <v>37</v>
      </c>
      <c r="L47" s="43" t="s">
        <v>37</v>
      </c>
      <c r="M47" s="74" t="s">
        <v>37</v>
      </c>
    </row>
    <row r="48" spans="1:16">
      <c r="A48" s="6">
        <v>2001</v>
      </c>
      <c r="B48" s="26">
        <v>182877</v>
      </c>
      <c r="C48" s="32">
        <v>73.2</v>
      </c>
      <c r="D48" s="32">
        <v>26.8</v>
      </c>
      <c r="E48" s="32">
        <v>39.299999999999997</v>
      </c>
      <c r="F48" s="32">
        <v>28.8</v>
      </c>
      <c r="G48" s="33">
        <v>10.5</v>
      </c>
      <c r="H48" s="26" t="s">
        <v>37</v>
      </c>
      <c r="I48" s="26" t="s">
        <v>37</v>
      </c>
      <c r="J48" s="26" t="s">
        <v>37</v>
      </c>
      <c r="K48" s="26" t="s">
        <v>37</v>
      </c>
      <c r="L48" s="26" t="s">
        <v>37</v>
      </c>
      <c r="M48" s="67" t="s">
        <v>37</v>
      </c>
    </row>
    <row r="49" spans="1:16">
      <c r="A49" s="71">
        <v>2002</v>
      </c>
      <c r="B49" s="43">
        <v>191953</v>
      </c>
      <c r="C49" s="72">
        <v>73.7</v>
      </c>
      <c r="D49" s="72">
        <v>26.3</v>
      </c>
      <c r="E49" s="72">
        <v>41.5</v>
      </c>
      <c r="F49" s="72">
        <v>30.5</v>
      </c>
      <c r="G49" s="73">
        <v>10.9</v>
      </c>
      <c r="H49" s="43" t="s">
        <v>37</v>
      </c>
      <c r="I49" s="43" t="s">
        <v>37</v>
      </c>
      <c r="J49" s="43" t="s">
        <v>37</v>
      </c>
      <c r="K49" s="43" t="s">
        <v>37</v>
      </c>
      <c r="L49" s="43" t="s">
        <v>37</v>
      </c>
      <c r="M49" s="74" t="s">
        <v>37</v>
      </c>
    </row>
    <row r="50" spans="1:16">
      <c r="A50" s="6">
        <v>2003</v>
      </c>
      <c r="B50" s="26">
        <v>194376</v>
      </c>
      <c r="C50" s="32">
        <v>72.8</v>
      </c>
      <c r="D50" s="32">
        <v>27.2</v>
      </c>
      <c r="E50" s="32">
        <v>42.3</v>
      </c>
      <c r="F50" s="32">
        <v>30.8</v>
      </c>
      <c r="G50" s="33">
        <v>11.5</v>
      </c>
      <c r="H50" s="26" t="s">
        <v>37</v>
      </c>
      <c r="I50" s="26" t="s">
        <v>37</v>
      </c>
      <c r="J50" s="26" t="s">
        <v>37</v>
      </c>
      <c r="K50" s="26" t="s">
        <v>37</v>
      </c>
      <c r="L50" s="26" t="s">
        <v>37</v>
      </c>
      <c r="M50" s="67" t="s">
        <v>37</v>
      </c>
    </row>
    <row r="51" spans="1:16">
      <c r="A51" s="71">
        <v>2004</v>
      </c>
      <c r="B51" s="43">
        <v>203718</v>
      </c>
      <c r="C51" s="72">
        <v>72.2</v>
      </c>
      <c r="D51" s="72">
        <v>27.8</v>
      </c>
      <c r="E51" s="72">
        <v>44.7</v>
      </c>
      <c r="F51" s="72">
        <v>32.299999999999997</v>
      </c>
      <c r="G51" s="73">
        <v>12.4</v>
      </c>
      <c r="H51" s="43" t="s">
        <v>37</v>
      </c>
      <c r="I51" s="43" t="s">
        <v>37</v>
      </c>
      <c r="J51" s="43" t="s">
        <v>37</v>
      </c>
      <c r="K51" s="43" t="s">
        <v>37</v>
      </c>
      <c r="L51" s="43" t="s">
        <v>37</v>
      </c>
      <c r="M51" s="74" t="s">
        <v>37</v>
      </c>
    </row>
    <row r="52" spans="1:16">
      <c r="A52" s="6">
        <v>2005</v>
      </c>
      <c r="B52" s="26">
        <v>209724</v>
      </c>
      <c r="C52" s="27">
        <v>72</v>
      </c>
      <c r="D52" s="27">
        <v>28</v>
      </c>
      <c r="E52" s="32">
        <v>45.6</v>
      </c>
      <c r="F52" s="32">
        <v>32.799999999999997</v>
      </c>
      <c r="G52" s="33">
        <v>12.8</v>
      </c>
      <c r="H52" s="26" t="s">
        <v>37</v>
      </c>
      <c r="I52" s="26" t="s">
        <v>37</v>
      </c>
      <c r="J52" s="26" t="s">
        <v>37</v>
      </c>
      <c r="K52" s="26" t="s">
        <v>37</v>
      </c>
      <c r="L52" s="26" t="s">
        <v>37</v>
      </c>
      <c r="M52" s="67" t="s">
        <v>37</v>
      </c>
    </row>
    <row r="53" spans="1:16">
      <c r="A53" s="71">
        <v>2006</v>
      </c>
      <c r="B53" s="43">
        <v>218505</v>
      </c>
      <c r="C53" s="72">
        <v>72.150751699045784</v>
      </c>
      <c r="D53" s="72">
        <v>27.849248300954216</v>
      </c>
      <c r="E53" s="72">
        <v>46.350122284389371</v>
      </c>
      <c r="F53" s="72">
        <v>33.514477681559072</v>
      </c>
      <c r="G53" s="73">
        <v>12.835644602830291</v>
      </c>
      <c r="H53" s="43" t="s">
        <v>37</v>
      </c>
      <c r="I53" s="43" t="s">
        <v>37</v>
      </c>
      <c r="J53" s="43" t="s">
        <v>37</v>
      </c>
      <c r="K53" s="43" t="s">
        <v>37</v>
      </c>
      <c r="L53" s="43" t="s">
        <v>37</v>
      </c>
      <c r="M53" s="74" t="s">
        <v>37</v>
      </c>
    </row>
    <row r="54" spans="1:16" ht="12.75" customHeight="1">
      <c r="A54" s="7">
        <v>2007</v>
      </c>
      <c r="B54" s="26">
        <v>231484</v>
      </c>
      <c r="C54" s="30">
        <v>72.455979678941091</v>
      </c>
      <c r="D54" s="27">
        <v>27.544020321058909</v>
      </c>
      <c r="E54" s="27">
        <v>48.518507915155858</v>
      </c>
      <c r="F54" s="27">
        <v>35.15087362500099</v>
      </c>
      <c r="G54" s="28">
        <v>13.367634290154887</v>
      </c>
      <c r="H54" s="26">
        <v>226061</v>
      </c>
      <c r="I54" s="30">
        <v>71.953145389961122</v>
      </c>
      <c r="J54" s="27">
        <v>28.046854610038878</v>
      </c>
      <c r="K54" s="27">
        <v>47.4</v>
      </c>
      <c r="L54" s="32">
        <v>34.1</v>
      </c>
      <c r="M54" s="33">
        <v>13.3</v>
      </c>
    </row>
    <row r="55" spans="1:16" ht="12.75" customHeight="1">
      <c r="A55" s="71">
        <v>2008</v>
      </c>
      <c r="B55" s="43">
        <v>236131</v>
      </c>
      <c r="C55" s="72">
        <v>72.649503877085181</v>
      </c>
      <c r="D55" s="72">
        <v>27.350496122914819</v>
      </c>
      <c r="E55" s="72">
        <v>49.507755823561148</v>
      </c>
      <c r="F55" s="72">
        <v>35.959462389769158</v>
      </c>
      <c r="G55" s="73">
        <v>13.548293433791986</v>
      </c>
      <c r="H55" s="43">
        <v>233228</v>
      </c>
      <c r="I55" s="72">
        <v>72.35837892534343</v>
      </c>
      <c r="J55" s="72">
        <v>27.64162107465657</v>
      </c>
      <c r="K55" s="75">
        <v>48.9</v>
      </c>
      <c r="L55" s="75">
        <v>35.4</v>
      </c>
      <c r="M55" s="76">
        <v>13.5</v>
      </c>
    </row>
    <row r="56" spans="1:16" ht="12.75" customHeight="1">
      <c r="A56" s="6">
        <v>2009</v>
      </c>
      <c r="B56" s="26">
        <v>238577</v>
      </c>
      <c r="C56" s="30">
        <v>72.688482125267726</v>
      </c>
      <c r="D56" s="27">
        <v>27.311517874732274</v>
      </c>
      <c r="E56" s="27">
        <v>50.664495816707003</v>
      </c>
      <c r="F56" s="27">
        <v>36.768409198319489</v>
      </c>
      <c r="G56" s="28">
        <v>13.896086618387502</v>
      </c>
      <c r="H56" s="26">
        <v>236827</v>
      </c>
      <c r="I56" s="30">
        <v>72.493845718604717</v>
      </c>
      <c r="J56" s="27">
        <v>27.506154281395283</v>
      </c>
      <c r="K56" s="27">
        <v>50.3</v>
      </c>
      <c r="L56" s="27">
        <v>36.4</v>
      </c>
      <c r="M56" s="33">
        <v>13.9</v>
      </c>
    </row>
    <row r="57" spans="1:16">
      <c r="A57" s="71">
        <v>2010</v>
      </c>
      <c r="B57" s="43">
        <v>242030</v>
      </c>
      <c r="C57" s="72">
        <v>71.814651076312856</v>
      </c>
      <c r="D57" s="72">
        <v>28.185348923687144</v>
      </c>
      <c r="E57" s="73">
        <v>53.328841949534102</v>
      </c>
      <c r="F57" s="73">
        <v>38.322293450130957</v>
      </c>
      <c r="G57" s="72">
        <v>15.006548499403147</v>
      </c>
      <c r="H57" s="43">
        <v>239564</v>
      </c>
      <c r="I57" s="72">
        <v>71.561252942846167</v>
      </c>
      <c r="J57" s="72">
        <v>28.438747057153833</v>
      </c>
      <c r="K57" s="75">
        <v>52.8</v>
      </c>
      <c r="L57" s="75">
        <v>37.799999999999997</v>
      </c>
      <c r="M57" s="73">
        <v>15</v>
      </c>
    </row>
    <row r="58" spans="1:16">
      <c r="A58" s="6">
        <v>2011</v>
      </c>
      <c r="B58" s="29">
        <v>266995</v>
      </c>
      <c r="C58" s="30">
        <f>197724/B58*100</f>
        <v>74.055319388003511</v>
      </c>
      <c r="D58" s="30">
        <f>69271/B58*100</f>
        <v>25.944680611996478</v>
      </c>
      <c r="E58" s="30">
        <v>62</v>
      </c>
      <c r="F58" s="30">
        <v>46.3</v>
      </c>
      <c r="G58" s="30">
        <v>15.7</v>
      </c>
      <c r="H58" s="29">
        <v>240924</v>
      </c>
      <c r="I58" s="30">
        <f>172296/H58*100</f>
        <v>71.514668526174233</v>
      </c>
      <c r="J58" s="30">
        <f>68628/H58*100</f>
        <v>28.48533147382577</v>
      </c>
      <c r="K58" s="30">
        <v>55.9</v>
      </c>
      <c r="L58" s="30">
        <v>40.299999999999997</v>
      </c>
      <c r="M58" s="31">
        <v>15.6</v>
      </c>
    </row>
    <row r="59" spans="1:16">
      <c r="A59" s="71">
        <v>2012</v>
      </c>
      <c r="B59" s="43">
        <v>262046</v>
      </c>
      <c r="C59" s="72">
        <v>74.027084056732278</v>
      </c>
      <c r="D59" s="72">
        <v>25.972915943267715</v>
      </c>
      <c r="E59" s="73">
        <v>64.279714719977676</v>
      </c>
      <c r="F59" s="73">
        <v>48.109022727171201</v>
      </c>
      <c r="G59" s="72">
        <v>16.1706919928065</v>
      </c>
      <c r="H59" s="189">
        <v>239660</v>
      </c>
      <c r="I59" s="72">
        <v>71.599999999999994</v>
      </c>
      <c r="J59" s="72">
        <v>28.4</v>
      </c>
      <c r="K59" s="72">
        <v>57.7</v>
      </c>
      <c r="L59" s="73">
        <v>41.8</v>
      </c>
      <c r="M59" s="73">
        <v>15.9</v>
      </c>
    </row>
    <row r="60" spans="1:16">
      <c r="A60" s="6">
        <v>2013</v>
      </c>
      <c r="B60" s="29">
        <v>250716</v>
      </c>
      <c r="C60" s="30">
        <v>80.532953620829943</v>
      </c>
      <c r="D60" s="30">
        <v>19.467046379170057</v>
      </c>
      <c r="E60" s="30">
        <v>62.91506760311826</v>
      </c>
      <c r="F60" s="30">
        <v>51.235418725109632</v>
      </c>
      <c r="G60" s="30">
        <v>11.679648878008615</v>
      </c>
      <c r="H60" s="29">
        <v>226063</v>
      </c>
      <c r="I60" s="30">
        <v>78.410000752002759</v>
      </c>
      <c r="J60" s="30">
        <v>21.589999247997241</v>
      </c>
      <c r="K60" s="30">
        <v>56.1</v>
      </c>
      <c r="L60" s="30">
        <v>44.6</v>
      </c>
      <c r="M60" s="31">
        <v>11.508287440160679</v>
      </c>
    </row>
    <row r="61" spans="1:16" ht="17.100000000000001" customHeight="1">
      <c r="A61" s="71">
        <v>2014</v>
      </c>
      <c r="B61" s="43">
        <v>228926</v>
      </c>
      <c r="C61" s="72">
        <v>79.183229515214521</v>
      </c>
      <c r="D61" s="72">
        <v>20.816770484785476</v>
      </c>
      <c r="E61" s="73">
        <v>57.519885996182424</v>
      </c>
      <c r="F61" s="73">
        <v>46.013958392051848</v>
      </c>
      <c r="G61" s="72">
        <v>11.505927604130578</v>
      </c>
      <c r="H61" s="189" t="s">
        <v>37</v>
      </c>
      <c r="I61" s="72" t="s">
        <v>37</v>
      </c>
      <c r="J61" s="72" t="s">
        <v>37</v>
      </c>
      <c r="K61" s="72" t="s">
        <v>37</v>
      </c>
      <c r="L61" s="73" t="s">
        <v>37</v>
      </c>
      <c r="M61" s="73" t="s">
        <v>37</v>
      </c>
      <c r="O61" s="368"/>
      <c r="P61" s="368"/>
    </row>
    <row r="62" spans="1:16">
      <c r="A62" s="6">
        <v>2015</v>
      </c>
      <c r="B62" s="29">
        <v>234386</v>
      </c>
      <c r="C62" s="30">
        <f>185780/B62*100</f>
        <v>79.262413284069865</v>
      </c>
      <c r="D62" s="30">
        <f>48606/B62*100</f>
        <v>20.737586715930131</v>
      </c>
      <c r="E62" s="30">
        <v>57.859889865569087</v>
      </c>
      <c r="F62" s="30">
        <v>46.188155460990842</v>
      </c>
      <c r="G62" s="31">
        <v>11.671734404578237</v>
      </c>
      <c r="H62" s="26" t="s">
        <v>37</v>
      </c>
      <c r="I62" s="26" t="s">
        <v>37</v>
      </c>
      <c r="J62" s="26" t="s">
        <v>37</v>
      </c>
      <c r="K62" s="26" t="s">
        <v>37</v>
      </c>
      <c r="L62" s="26" t="s">
        <v>37</v>
      </c>
      <c r="M62" s="67" t="s">
        <v>37</v>
      </c>
      <c r="N62" s="367"/>
      <c r="O62" s="368"/>
      <c r="P62" s="368"/>
    </row>
    <row r="63" spans="1:16">
      <c r="A63" s="71">
        <v>2016</v>
      </c>
      <c r="B63" s="384">
        <v>239569</v>
      </c>
      <c r="C63" s="385">
        <v>80.407314802833412</v>
      </c>
      <c r="D63" s="385">
        <v>19.592685197166578</v>
      </c>
      <c r="E63" s="385">
        <v>58.248405068271822</v>
      </c>
      <c r="F63" s="385">
        <v>47.122354115834682</v>
      </c>
      <c r="G63" s="386">
        <v>11.126050952437144</v>
      </c>
      <c r="H63" s="43" t="s">
        <v>37</v>
      </c>
      <c r="I63" s="43" t="s">
        <v>37</v>
      </c>
      <c r="J63" s="43" t="s">
        <v>37</v>
      </c>
      <c r="K63" s="43" t="s">
        <v>37</v>
      </c>
      <c r="L63" s="43" t="s">
        <v>37</v>
      </c>
      <c r="M63" s="74" t="s">
        <v>37</v>
      </c>
      <c r="N63" s="367"/>
    </row>
    <row r="64" spans="1:16" ht="79.5" customHeight="1">
      <c r="A64" s="731" t="s">
        <v>223</v>
      </c>
      <c r="B64" s="731"/>
      <c r="C64" s="731"/>
      <c r="D64" s="731"/>
      <c r="E64" s="731"/>
      <c r="F64" s="731"/>
      <c r="G64" s="731"/>
      <c r="H64" s="318"/>
      <c r="I64" s="318"/>
      <c r="J64" s="318"/>
      <c r="K64" s="318"/>
      <c r="L64" s="318"/>
      <c r="M64" s="318"/>
    </row>
  </sheetData>
  <mergeCells count="18">
    <mergeCell ref="B26:M26"/>
    <mergeCell ref="C3:D4"/>
    <mergeCell ref="A64:G64"/>
    <mergeCell ref="B3:B5"/>
    <mergeCell ref="F3:G4"/>
    <mergeCell ref="H3:M3"/>
    <mergeCell ref="B7:M7"/>
    <mergeCell ref="H4:H5"/>
    <mergeCell ref="B45:M45"/>
    <mergeCell ref="I6:M6"/>
    <mergeCell ref="K4:K5"/>
    <mergeCell ref="L4:M4"/>
    <mergeCell ref="C6:G6"/>
    <mergeCell ref="A1:C1"/>
    <mergeCell ref="A2:M2"/>
    <mergeCell ref="I4:J4"/>
    <mergeCell ref="E3:E5"/>
    <mergeCell ref="A3:A6"/>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enableFormatConditionsCalculation="0">
    <pageSetUpPr fitToPage="1"/>
  </sheetPr>
  <dimension ref="A1:J32"/>
  <sheetViews>
    <sheetView showGridLines="0" zoomScaleNormal="100" workbookViewId="0">
      <selection sqref="A1:B1"/>
    </sheetView>
  </sheetViews>
  <sheetFormatPr baseColWidth="10" defaultRowHeight="12.75"/>
  <cols>
    <col min="2" max="7" width="9.7109375" customWidth="1"/>
    <col min="10" max="10" width="2.140625" customWidth="1"/>
  </cols>
  <sheetData>
    <row r="1" spans="1:9" s="654" customFormat="1">
      <c r="A1" s="716" t="s">
        <v>486</v>
      </c>
      <c r="B1" s="716"/>
    </row>
    <row r="2" spans="1:9" ht="25.5" customHeight="1">
      <c r="A2" s="717" t="s">
        <v>227</v>
      </c>
      <c r="B2" s="717"/>
      <c r="C2" s="717"/>
      <c r="D2" s="717"/>
      <c r="E2" s="717"/>
      <c r="F2" s="717"/>
      <c r="G2" s="717"/>
      <c r="H2" s="717"/>
      <c r="I2" s="717"/>
    </row>
    <row r="3" spans="1:9" ht="13.5">
      <c r="A3" s="745" t="s">
        <v>42</v>
      </c>
      <c r="B3" s="749" t="s">
        <v>140</v>
      </c>
      <c r="C3" s="749"/>
      <c r="D3" s="749"/>
      <c r="E3" s="737" t="s">
        <v>43</v>
      </c>
      <c r="F3" s="738"/>
      <c r="G3" s="738"/>
      <c r="H3" s="738"/>
      <c r="I3" s="738"/>
    </row>
    <row r="4" spans="1:9" ht="19.5" customHeight="1">
      <c r="A4" s="746"/>
      <c r="B4" s="743" t="s">
        <v>41</v>
      </c>
      <c r="C4" s="718" t="s">
        <v>70</v>
      </c>
      <c r="D4" s="718" t="s">
        <v>71</v>
      </c>
      <c r="E4" s="743" t="s">
        <v>41</v>
      </c>
      <c r="F4" s="718" t="s">
        <v>72</v>
      </c>
      <c r="G4" s="732" t="s">
        <v>73</v>
      </c>
      <c r="H4" s="732" t="s">
        <v>138</v>
      </c>
      <c r="I4" s="732" t="s">
        <v>151</v>
      </c>
    </row>
    <row r="5" spans="1:9" ht="19.5" customHeight="1">
      <c r="A5" s="746"/>
      <c r="B5" s="744"/>
      <c r="C5" s="736"/>
      <c r="D5" s="736"/>
      <c r="E5" s="744"/>
      <c r="F5" s="736"/>
      <c r="G5" s="740"/>
      <c r="H5" s="740"/>
      <c r="I5" s="740"/>
    </row>
    <row r="6" spans="1:9">
      <c r="A6" s="747"/>
      <c r="B6" s="293" t="s">
        <v>39</v>
      </c>
      <c r="C6" s="741" t="s">
        <v>40</v>
      </c>
      <c r="D6" s="742"/>
      <c r="E6" s="742"/>
      <c r="F6" s="742"/>
      <c r="G6" s="742"/>
      <c r="H6" s="742"/>
      <c r="I6" s="742"/>
    </row>
    <row r="7" spans="1:9" ht="12.75" customHeight="1">
      <c r="A7" s="748" t="s">
        <v>74</v>
      </c>
      <c r="B7" s="748"/>
      <c r="C7" s="748"/>
      <c r="D7" s="748"/>
      <c r="E7" s="748"/>
      <c r="F7" s="748"/>
      <c r="G7" s="748"/>
      <c r="H7" s="748"/>
      <c r="I7" s="748"/>
    </row>
    <row r="8" spans="1:9" ht="12.75" customHeight="1">
      <c r="A8" s="185">
        <v>1975</v>
      </c>
      <c r="B8" s="12">
        <v>163447</v>
      </c>
      <c r="C8" s="35">
        <v>36.9</v>
      </c>
      <c r="D8" s="35">
        <v>26.2</v>
      </c>
      <c r="E8" s="349" t="s">
        <v>93</v>
      </c>
      <c r="F8" s="349" t="s">
        <v>93</v>
      </c>
      <c r="G8" s="349" t="s">
        <v>93</v>
      </c>
      <c r="H8" s="349" t="s">
        <v>93</v>
      </c>
      <c r="I8" s="351" t="s">
        <v>93</v>
      </c>
    </row>
    <row r="9" spans="1:9">
      <c r="A9" s="186">
        <v>1980</v>
      </c>
      <c r="B9" s="54">
        <v>189953</v>
      </c>
      <c r="C9" s="55">
        <v>40.4</v>
      </c>
      <c r="D9" s="55">
        <v>27.2</v>
      </c>
      <c r="E9" s="55">
        <v>19.903773663621525</v>
      </c>
      <c r="F9" s="55">
        <v>23.288624053757967</v>
      </c>
      <c r="G9" s="56">
        <v>16.312712502592376</v>
      </c>
      <c r="H9" s="350" t="s">
        <v>93</v>
      </c>
      <c r="I9" s="352" t="s">
        <v>93</v>
      </c>
    </row>
    <row r="10" spans="1:9">
      <c r="A10" s="185">
        <v>1985</v>
      </c>
      <c r="B10" s="12">
        <v>206823</v>
      </c>
      <c r="C10" s="35">
        <v>39.799999999999997</v>
      </c>
      <c r="D10" s="35">
        <v>30.1</v>
      </c>
      <c r="E10" s="35">
        <v>19.771579202522219</v>
      </c>
      <c r="F10" s="35">
        <v>23.133030196560611</v>
      </c>
      <c r="G10" s="36">
        <v>16.210112700507398</v>
      </c>
      <c r="H10" s="349" t="s">
        <v>93</v>
      </c>
      <c r="I10" s="351" t="s">
        <v>93</v>
      </c>
    </row>
    <row r="11" spans="1:9">
      <c r="A11" s="186">
        <v>1990</v>
      </c>
      <c r="B11" s="54">
        <v>277868</v>
      </c>
      <c r="C11" s="55">
        <v>39.4</v>
      </c>
      <c r="D11" s="55">
        <v>28.8</v>
      </c>
      <c r="E11" s="55">
        <v>28.861882056927236</v>
      </c>
      <c r="F11" s="55">
        <v>33.489887082271117</v>
      </c>
      <c r="G11" s="56">
        <v>24.033108897198804</v>
      </c>
      <c r="H11" s="350" t="s">
        <v>93</v>
      </c>
      <c r="I11" s="353" t="s">
        <v>93</v>
      </c>
    </row>
    <row r="12" spans="1:9">
      <c r="A12" s="739" t="s">
        <v>65</v>
      </c>
      <c r="B12" s="739"/>
      <c r="C12" s="739"/>
      <c r="D12" s="739"/>
      <c r="E12" s="739"/>
      <c r="F12" s="739"/>
      <c r="G12" s="739"/>
      <c r="H12" s="739"/>
      <c r="I12" s="739"/>
    </row>
    <row r="13" spans="1:9">
      <c r="A13" s="185">
        <v>1995</v>
      </c>
      <c r="B13" s="12">
        <v>261427</v>
      </c>
      <c r="C13" s="35">
        <v>47.8</v>
      </c>
      <c r="D13" s="35">
        <v>31.2</v>
      </c>
      <c r="E13" s="35">
        <v>27.549858511146688</v>
      </c>
      <c r="F13" s="35">
        <v>27.566378490350225</v>
      </c>
      <c r="G13" s="36">
        <v>27.565556382793609</v>
      </c>
      <c r="H13" s="349" t="s">
        <v>93</v>
      </c>
      <c r="I13" s="351" t="s">
        <v>93</v>
      </c>
    </row>
    <row r="14" spans="1:9">
      <c r="A14" s="186">
        <v>2000</v>
      </c>
      <c r="B14" s="54">
        <v>314539</v>
      </c>
      <c r="C14" s="55">
        <v>49.2</v>
      </c>
      <c r="D14" s="55">
        <v>31.3</v>
      </c>
      <c r="E14" s="55">
        <v>33.317589840463732</v>
      </c>
      <c r="F14" s="55">
        <v>33.194170012192004</v>
      </c>
      <c r="G14" s="56">
        <v>33.476276601871156</v>
      </c>
      <c r="H14" s="350" t="s">
        <v>93</v>
      </c>
      <c r="I14" s="57">
        <v>28.4</v>
      </c>
    </row>
    <row r="15" spans="1:9">
      <c r="A15" s="185">
        <v>2001</v>
      </c>
      <c r="B15" s="12">
        <v>344659</v>
      </c>
      <c r="C15" s="35">
        <v>49.4</v>
      </c>
      <c r="D15" s="35">
        <v>31.3</v>
      </c>
      <c r="E15" s="35">
        <v>36.098476860537545</v>
      </c>
      <c r="F15" s="35">
        <v>35.816587387432847</v>
      </c>
      <c r="G15" s="36">
        <v>36.440867585676756</v>
      </c>
      <c r="H15" s="349" t="s">
        <v>93</v>
      </c>
      <c r="I15" s="351" t="s">
        <v>93</v>
      </c>
    </row>
    <row r="16" spans="1:9">
      <c r="A16" s="186">
        <v>2002</v>
      </c>
      <c r="B16" s="54">
        <v>358792</v>
      </c>
      <c r="C16" s="55">
        <v>50.6</v>
      </c>
      <c r="D16" s="55">
        <v>32</v>
      </c>
      <c r="E16" s="55">
        <v>37.305529617981513</v>
      </c>
      <c r="F16" s="55">
        <v>36.000421883568983</v>
      </c>
      <c r="G16" s="56">
        <v>38.732847537627073</v>
      </c>
      <c r="H16" s="350" t="s">
        <v>93</v>
      </c>
      <c r="I16" s="352" t="s">
        <v>93</v>
      </c>
    </row>
    <row r="17" spans="1:10">
      <c r="A17" s="185">
        <v>2003</v>
      </c>
      <c r="B17" s="12">
        <v>377395</v>
      </c>
      <c r="C17" s="35">
        <v>48.2</v>
      </c>
      <c r="D17" s="35">
        <v>32.200000000000003</v>
      </c>
      <c r="E17" s="35">
        <v>39.265419999850145</v>
      </c>
      <c r="F17" s="35">
        <v>39.763202631201402</v>
      </c>
      <c r="G17" s="36">
        <v>38.804092338647976</v>
      </c>
      <c r="H17" s="349" t="s">
        <v>93</v>
      </c>
      <c r="I17" s="351" t="s">
        <v>93</v>
      </c>
    </row>
    <row r="18" spans="1:10">
      <c r="A18" s="186">
        <v>2004</v>
      </c>
      <c r="B18" s="54">
        <v>358704</v>
      </c>
      <c r="C18" s="55">
        <v>48.8</v>
      </c>
      <c r="D18" s="55">
        <v>33.200000000000003</v>
      </c>
      <c r="E18" s="55">
        <v>37.429368453107386</v>
      </c>
      <c r="F18" s="55">
        <v>37.486806823129342</v>
      </c>
      <c r="G18" s="56">
        <v>37.425835899636724</v>
      </c>
      <c r="H18" s="350" t="s">
        <v>93</v>
      </c>
      <c r="I18" s="352" t="s">
        <v>93</v>
      </c>
    </row>
    <row r="19" spans="1:10">
      <c r="A19" s="185">
        <v>2005</v>
      </c>
      <c r="B19" s="12">
        <v>355961</v>
      </c>
      <c r="C19" s="35">
        <v>48.8</v>
      </c>
      <c r="D19" s="35">
        <v>33.1</v>
      </c>
      <c r="E19" s="35">
        <v>37.08534789552462</v>
      </c>
      <c r="F19" s="35">
        <v>37.226047055230318</v>
      </c>
      <c r="G19" s="36">
        <v>36.987933430341343</v>
      </c>
      <c r="H19" s="349" t="s">
        <v>93</v>
      </c>
      <c r="I19" s="34">
        <v>31.1</v>
      </c>
    </row>
    <row r="20" spans="1:10">
      <c r="A20" s="186">
        <v>2006</v>
      </c>
      <c r="B20" s="54">
        <v>344822</v>
      </c>
      <c r="C20" s="55">
        <v>49.4</v>
      </c>
      <c r="D20" s="55">
        <v>34</v>
      </c>
      <c r="E20" s="55">
        <v>35.630840125375286</v>
      </c>
      <c r="F20" s="55">
        <v>35.426026526795155</v>
      </c>
      <c r="G20" s="56">
        <v>35.902771973261494</v>
      </c>
      <c r="H20" s="350" t="s">
        <v>93</v>
      </c>
      <c r="I20" s="57">
        <v>30.1</v>
      </c>
    </row>
    <row r="21" spans="1:10" ht="12.75" customHeight="1">
      <c r="A21" s="185">
        <v>2007</v>
      </c>
      <c r="B21" s="12">
        <v>361360</v>
      </c>
      <c r="C21" s="35">
        <v>49.8</v>
      </c>
      <c r="D21" s="35">
        <v>35.200000000000003</v>
      </c>
      <c r="E21" s="35">
        <v>36.985181919589493</v>
      </c>
      <c r="F21" s="35">
        <v>36.476721526559743</v>
      </c>
      <c r="G21" s="36">
        <v>37.571764642560964</v>
      </c>
      <c r="H21" s="53">
        <v>36.799999999999997</v>
      </c>
      <c r="I21" s="53">
        <v>31.5</v>
      </c>
    </row>
    <row r="22" spans="1:10">
      <c r="A22" s="186">
        <v>2008</v>
      </c>
      <c r="B22" s="54">
        <v>396610</v>
      </c>
      <c r="C22" s="55">
        <v>49.6</v>
      </c>
      <c r="D22" s="55">
        <v>38.4</v>
      </c>
      <c r="E22" s="55">
        <v>40.347012132239506</v>
      </c>
      <c r="F22" s="55">
        <v>39.825348361991097</v>
      </c>
      <c r="G22" s="56">
        <v>40.927756377656806</v>
      </c>
      <c r="H22" s="57">
        <v>40</v>
      </c>
      <c r="I22" s="57">
        <v>34.1</v>
      </c>
    </row>
    <row r="23" spans="1:10">
      <c r="A23" s="185">
        <v>2009</v>
      </c>
      <c r="B23" s="12">
        <v>424273</v>
      </c>
      <c r="C23" s="35">
        <v>49.9</v>
      </c>
      <c r="D23" s="35">
        <v>39.1</v>
      </c>
      <c r="E23" s="35">
        <v>43.3</v>
      </c>
      <c r="F23" s="35">
        <v>42.4</v>
      </c>
      <c r="G23" s="36">
        <v>44.2</v>
      </c>
      <c r="H23" s="34">
        <v>43</v>
      </c>
      <c r="I23" s="249" t="str">
        <f>"36,8 (36,5)"</f>
        <v>36,8 (36,5)</v>
      </c>
    </row>
    <row r="24" spans="1:10">
      <c r="A24" s="186">
        <v>2010</v>
      </c>
      <c r="B24" s="54">
        <v>444608</v>
      </c>
      <c r="C24" s="55">
        <v>49.5</v>
      </c>
      <c r="D24" s="55">
        <v>38.700000000000003</v>
      </c>
      <c r="E24" s="55">
        <v>46</v>
      </c>
      <c r="F24" s="55">
        <v>45.3</v>
      </c>
      <c r="G24" s="56">
        <v>46.8</v>
      </c>
      <c r="H24" s="106">
        <v>45.7</v>
      </c>
      <c r="I24" s="247" t="str">
        <f>"38,9 (38,6)"</f>
        <v>38,9 (38,6)</v>
      </c>
    </row>
    <row r="25" spans="1:10">
      <c r="A25" s="10">
        <v>2011</v>
      </c>
      <c r="B25" s="12">
        <v>518748</v>
      </c>
      <c r="C25" s="35">
        <f>241823/B25*100</f>
        <v>46.616661654599149</v>
      </c>
      <c r="D25" s="35">
        <f>(188814+10358)/B25*100</f>
        <v>38.394750437592052</v>
      </c>
      <c r="E25" s="35">
        <v>55.6</v>
      </c>
      <c r="F25" s="35">
        <v>57.9</v>
      </c>
      <c r="G25" s="36">
        <v>53.3</v>
      </c>
      <c r="H25" s="34">
        <v>52.4</v>
      </c>
      <c r="I25" s="248" t="str">
        <f>"47,9 (44,7)"</f>
        <v>47,9 (44,7)</v>
      </c>
    </row>
    <row r="26" spans="1:10">
      <c r="A26" s="186">
        <v>2012</v>
      </c>
      <c r="B26" s="54">
        <v>495088</v>
      </c>
      <c r="C26" s="55">
        <v>49.468579323271825</v>
      </c>
      <c r="D26" s="55">
        <v>40.418067091102991</v>
      </c>
      <c r="E26" s="55">
        <v>55.9</v>
      </c>
      <c r="F26" s="55">
        <v>55.1</v>
      </c>
      <c r="G26" s="56">
        <v>56.7</v>
      </c>
      <c r="H26" s="106">
        <v>52.7</v>
      </c>
      <c r="I26" s="247" t="str">
        <f>"48,7 (42,8)"</f>
        <v>48,7 (42,8)</v>
      </c>
      <c r="J26" s="79"/>
    </row>
    <row r="27" spans="1:10">
      <c r="A27" s="10">
        <v>2013</v>
      </c>
      <c r="B27" s="295">
        <v>508621</v>
      </c>
      <c r="C27" s="240">
        <f>253359/B27*100</f>
        <v>49.812925537875941</v>
      </c>
      <c r="D27" s="296">
        <v>40.5</v>
      </c>
      <c r="E27" s="296">
        <v>58.5</v>
      </c>
      <c r="F27" s="296">
        <v>57.1</v>
      </c>
      <c r="G27" s="296">
        <v>59.9</v>
      </c>
      <c r="H27" s="34">
        <v>53.1</v>
      </c>
      <c r="I27" s="248" t="str">
        <f>"47,9 (43,6)"</f>
        <v>47,9 (43,6)</v>
      </c>
    </row>
    <row r="28" spans="1:10">
      <c r="A28" s="186">
        <v>2014</v>
      </c>
      <c r="B28" s="54">
        <v>504882</v>
      </c>
      <c r="C28" s="55">
        <f>250662/500666*100</f>
        <v>50.065712470988643</v>
      </c>
      <c r="D28" s="55">
        <v>41.7</v>
      </c>
      <c r="E28" s="55">
        <v>58.3</v>
      </c>
      <c r="F28" s="55">
        <v>56.6</v>
      </c>
      <c r="G28" s="56">
        <v>60.2</v>
      </c>
      <c r="H28" s="350" t="s">
        <v>93</v>
      </c>
      <c r="I28" s="247">
        <v>47.9</v>
      </c>
      <c r="J28" s="79"/>
    </row>
    <row r="29" spans="1:10">
      <c r="A29" s="10">
        <v>2015</v>
      </c>
      <c r="B29" s="364">
        <v>506580</v>
      </c>
      <c r="C29" s="365">
        <v>50.2</v>
      </c>
      <c r="D29" s="365">
        <v>41.4</v>
      </c>
      <c r="E29" s="365">
        <v>58.207290628764177</v>
      </c>
      <c r="F29" s="365">
        <v>56.07816780986392</v>
      </c>
      <c r="G29" s="365">
        <v>60.484790664818547</v>
      </c>
      <c r="H29" s="349" t="s">
        <v>93</v>
      </c>
      <c r="I29" s="351">
        <v>46.9</v>
      </c>
    </row>
    <row r="30" spans="1:10">
      <c r="A30" s="366">
        <v>2016</v>
      </c>
      <c r="B30" s="556">
        <v>509760</v>
      </c>
      <c r="C30" s="557">
        <v>50.5</v>
      </c>
      <c r="D30" s="558">
        <v>41.8</v>
      </c>
      <c r="E30" s="558">
        <v>56.7</v>
      </c>
      <c r="F30" s="558">
        <v>53.5</v>
      </c>
      <c r="G30" s="558">
        <v>60.4</v>
      </c>
      <c r="H30" s="350" t="s">
        <v>93</v>
      </c>
      <c r="I30" s="559">
        <v>45.4</v>
      </c>
    </row>
    <row r="31" spans="1:10" ht="13.5">
      <c r="A31" s="185" t="s">
        <v>221</v>
      </c>
      <c r="B31" s="12">
        <v>511724</v>
      </c>
      <c r="C31" s="35">
        <v>50.7</v>
      </c>
      <c r="D31" s="349" t="s">
        <v>93</v>
      </c>
      <c r="E31" s="349" t="s">
        <v>93</v>
      </c>
      <c r="F31" s="349" t="s">
        <v>93</v>
      </c>
      <c r="G31" s="349" t="s">
        <v>93</v>
      </c>
      <c r="H31" s="349" t="s">
        <v>93</v>
      </c>
      <c r="I31" s="351" t="s">
        <v>93</v>
      </c>
      <c r="J31" s="79"/>
    </row>
    <row r="32" spans="1:10" ht="135" customHeight="1">
      <c r="A32" s="731" t="s">
        <v>371</v>
      </c>
      <c r="B32" s="731"/>
      <c r="C32" s="731"/>
      <c r="D32" s="731"/>
      <c r="E32" s="731"/>
      <c r="F32" s="731"/>
      <c r="G32" s="731"/>
      <c r="H32" s="731"/>
      <c r="I32" s="731"/>
    </row>
  </sheetData>
  <mergeCells count="17">
    <mergeCell ref="A32:I32"/>
    <mergeCell ref="A12:I12"/>
    <mergeCell ref="I4:I5"/>
    <mergeCell ref="C6:I6"/>
    <mergeCell ref="E4:E5"/>
    <mergeCell ref="H4:H5"/>
    <mergeCell ref="G4:G5"/>
    <mergeCell ref="A3:A6"/>
    <mergeCell ref="F4:F5"/>
    <mergeCell ref="A7:I7"/>
    <mergeCell ref="B3:D3"/>
    <mergeCell ref="B4:B5"/>
    <mergeCell ref="C4:C5"/>
    <mergeCell ref="D4:D5"/>
    <mergeCell ref="A1:B1"/>
    <mergeCell ref="A2:I2"/>
    <mergeCell ref="E3:I3"/>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V73"/>
  <sheetViews>
    <sheetView showGridLines="0" zoomScaleNormal="100" workbookViewId="0"/>
  </sheetViews>
  <sheetFormatPr baseColWidth="10" defaultColWidth="10.85546875" defaultRowHeight="12.75"/>
  <cols>
    <col min="1" max="1" width="19.7109375" customWidth="1"/>
    <col min="2" max="11" width="10.28515625" style="4" customWidth="1"/>
    <col min="12" max="16384" width="10.85546875" style="11"/>
  </cols>
  <sheetData>
    <row r="1" spans="1:22">
      <c r="A1" s="675" t="s">
        <v>486</v>
      </c>
    </row>
    <row r="2" spans="1:22" ht="25.5" customHeight="1">
      <c r="A2" s="752" t="s">
        <v>449</v>
      </c>
      <c r="B2" s="752"/>
      <c r="C2" s="752"/>
      <c r="D2" s="752"/>
      <c r="E2" s="752"/>
      <c r="F2" s="752"/>
      <c r="G2" s="752"/>
      <c r="H2" s="752"/>
      <c r="I2" s="752"/>
      <c r="J2" s="752"/>
      <c r="K2" s="752"/>
    </row>
    <row r="3" spans="1:22" ht="12.75" customHeight="1">
      <c r="A3" s="756" t="s">
        <v>389</v>
      </c>
      <c r="B3" s="753" t="s">
        <v>183</v>
      </c>
      <c r="C3" s="754"/>
      <c r="D3" s="754"/>
      <c r="E3" s="754"/>
      <c r="F3" s="754"/>
      <c r="G3" s="754"/>
      <c r="H3" s="754"/>
      <c r="I3" s="754"/>
      <c r="J3" s="754"/>
      <c r="K3" s="754"/>
    </row>
    <row r="4" spans="1:22" ht="15.75" customHeight="1">
      <c r="A4" s="757"/>
      <c r="B4" s="285" t="s">
        <v>175</v>
      </c>
      <c r="C4" s="285" t="s">
        <v>176</v>
      </c>
      <c r="D4" s="285" t="s">
        <v>177</v>
      </c>
      <c r="E4" s="285" t="s">
        <v>178</v>
      </c>
      <c r="F4" s="285" t="s">
        <v>179</v>
      </c>
      <c r="G4" s="285" t="s">
        <v>180</v>
      </c>
      <c r="H4" s="285" t="s">
        <v>181</v>
      </c>
      <c r="I4" s="379" t="s">
        <v>182</v>
      </c>
      <c r="J4" s="379" t="s">
        <v>238</v>
      </c>
      <c r="K4" s="379" t="s">
        <v>259</v>
      </c>
    </row>
    <row r="5" spans="1:22" ht="12.75" customHeight="1">
      <c r="A5" s="755" t="s">
        <v>47</v>
      </c>
      <c r="B5" s="755"/>
      <c r="C5" s="755"/>
      <c r="D5" s="755"/>
      <c r="E5" s="755"/>
      <c r="F5" s="755"/>
      <c r="G5" s="755"/>
      <c r="H5" s="755"/>
      <c r="I5" s="755"/>
      <c r="J5" s="755"/>
      <c r="K5" s="755"/>
    </row>
    <row r="6" spans="1:22" ht="12.75" customHeight="1">
      <c r="A6" s="934"/>
      <c r="B6" s="933" t="s">
        <v>123</v>
      </c>
      <c r="C6" s="933"/>
      <c r="D6" s="933"/>
      <c r="E6" s="933"/>
      <c r="F6" s="933"/>
      <c r="G6" s="933"/>
      <c r="H6" s="933"/>
      <c r="I6" s="933"/>
      <c r="J6" s="933"/>
      <c r="K6" s="933"/>
    </row>
    <row r="7" spans="1:22" ht="12.75" customHeight="1">
      <c r="A7" s="286" t="s">
        <v>169</v>
      </c>
      <c r="B7" s="750">
        <v>2.8</v>
      </c>
      <c r="C7" s="750">
        <v>3.6</v>
      </c>
      <c r="D7" s="750">
        <v>3.4</v>
      </c>
      <c r="E7" s="750">
        <v>3.4</v>
      </c>
      <c r="F7" s="329">
        <v>0.2800233539926345</v>
      </c>
      <c r="G7" s="381">
        <v>0.45018407058961024</v>
      </c>
      <c r="H7" s="288">
        <v>0.61310555850476067</v>
      </c>
      <c r="I7" s="328">
        <v>0.7</v>
      </c>
      <c r="J7" s="328">
        <v>0.84213349735127974</v>
      </c>
      <c r="K7" s="328">
        <v>0.9186384859000476</v>
      </c>
    </row>
    <row r="8" spans="1:22" ht="12.75" customHeight="1">
      <c r="A8" s="284" t="s">
        <v>168</v>
      </c>
      <c r="B8" s="750"/>
      <c r="C8" s="750"/>
      <c r="D8" s="750"/>
      <c r="E8" s="750"/>
      <c r="F8" s="289">
        <v>6.7912961465912156</v>
      </c>
      <c r="G8" s="289">
        <v>9.740431251095659</v>
      </c>
      <c r="H8" s="290">
        <v>13.243399033521449</v>
      </c>
      <c r="I8" s="327">
        <v>14.6</v>
      </c>
      <c r="J8" s="327">
        <v>16.217197374171334</v>
      </c>
      <c r="K8" s="327">
        <v>16.129224875811559</v>
      </c>
    </row>
    <row r="9" spans="1:22" ht="12.75" customHeight="1">
      <c r="A9" s="297" t="s">
        <v>388</v>
      </c>
      <c r="B9" s="287">
        <v>45.993683276691826</v>
      </c>
      <c r="C9" s="287">
        <v>46.453526220614826</v>
      </c>
      <c r="D9" s="287">
        <v>46.584776032907904</v>
      </c>
      <c r="E9" s="287">
        <v>46.738223048115771</v>
      </c>
      <c r="F9" s="287">
        <v>47.387047516392705</v>
      </c>
      <c r="G9" s="287">
        <v>45.50528837725706</v>
      </c>
      <c r="H9" s="288">
        <v>43.627552612932405</v>
      </c>
      <c r="I9" s="328">
        <v>40.9</v>
      </c>
      <c r="J9" s="328">
        <v>41.258991890823246</v>
      </c>
      <c r="K9" s="328">
        <v>42.459700477921672</v>
      </c>
    </row>
    <row r="10" spans="1:22">
      <c r="A10" s="284" t="s">
        <v>391</v>
      </c>
      <c r="B10" s="289">
        <v>25.939587578667219</v>
      </c>
      <c r="C10" s="289">
        <v>25.689113924050634</v>
      </c>
      <c r="D10" s="289">
        <v>25.863791828809578</v>
      </c>
      <c r="E10" s="289">
        <v>25.176715660302751</v>
      </c>
      <c r="F10" s="289">
        <v>22.667070870385341</v>
      </c>
      <c r="G10" s="289">
        <v>20.280021036638811</v>
      </c>
      <c r="H10" s="290">
        <v>18.458099896790479</v>
      </c>
      <c r="I10" s="327">
        <v>18.600000000000001</v>
      </c>
      <c r="J10" s="327">
        <v>17.559940158113918</v>
      </c>
      <c r="K10" s="327">
        <v>17.073814898938284</v>
      </c>
    </row>
    <row r="11" spans="1:22">
      <c r="A11" s="297" t="s">
        <v>390</v>
      </c>
      <c r="B11" s="287">
        <v>12.164861809170922</v>
      </c>
      <c r="C11" s="287">
        <v>11.160361663652802</v>
      </c>
      <c r="D11" s="287">
        <v>11.178721433736015</v>
      </c>
      <c r="E11" s="287">
        <v>11.305667048312188</v>
      </c>
      <c r="F11" s="287">
        <v>10.586769064942064</v>
      </c>
      <c r="G11" s="287">
        <v>10.844387307894584</v>
      </c>
      <c r="H11" s="288">
        <v>10.669540432842044</v>
      </c>
      <c r="I11" s="328">
        <v>10.9</v>
      </c>
      <c r="J11" s="328">
        <v>10.229077884630948</v>
      </c>
      <c r="K11" s="328">
        <v>9.8174894988138082</v>
      </c>
    </row>
    <row r="12" spans="1:22">
      <c r="A12" s="284" t="s">
        <v>392</v>
      </c>
      <c r="B12" s="289">
        <v>9.2089421322776559</v>
      </c>
      <c r="C12" s="289">
        <v>8.9293309222423147</v>
      </c>
      <c r="D12" s="289">
        <v>8.9776398491089253</v>
      </c>
      <c r="E12" s="289">
        <v>9.0486171595752101</v>
      </c>
      <c r="F12" s="289">
        <v>8.3360280247911618</v>
      </c>
      <c r="G12" s="289">
        <v>8.9931630923859061</v>
      </c>
      <c r="H12" s="290">
        <v>9.2330370711279919</v>
      </c>
      <c r="I12" s="327">
        <v>9.6</v>
      </c>
      <c r="J12" s="327">
        <v>9.5723894902109503</v>
      </c>
      <c r="K12" s="327">
        <v>9.1466537444852989</v>
      </c>
      <c r="M12" s="400"/>
      <c r="N12" s="400"/>
      <c r="O12" s="400"/>
      <c r="P12" s="400"/>
      <c r="Q12" s="400"/>
      <c r="R12" s="400"/>
      <c r="S12" s="400"/>
      <c r="T12" s="400"/>
      <c r="U12" s="400"/>
      <c r="V12" s="400"/>
    </row>
    <row r="13" spans="1:22">
      <c r="A13" s="297" t="s">
        <v>393</v>
      </c>
      <c r="B13" s="287">
        <v>2.0767812059138402</v>
      </c>
      <c r="C13" s="287">
        <v>2.2472332730560578</v>
      </c>
      <c r="D13" s="287">
        <v>2.2725734077498219</v>
      </c>
      <c r="E13" s="287">
        <v>2.3971301635217523</v>
      </c>
      <c r="F13" s="287">
        <v>2.2157100511991374</v>
      </c>
      <c r="G13" s="287">
        <v>2.3528311809735287</v>
      </c>
      <c r="H13" s="288">
        <v>2.3692622455930898</v>
      </c>
      <c r="I13" s="328">
        <v>2.6</v>
      </c>
      <c r="J13" s="328">
        <v>2.4607316526118392</v>
      </c>
      <c r="K13" s="328">
        <v>2.5395760942706813</v>
      </c>
    </row>
    <row r="14" spans="1:22" ht="12" customHeight="1">
      <c r="A14" s="284" t="s">
        <v>219</v>
      </c>
      <c r="B14" s="359">
        <v>1.7902941245134891</v>
      </c>
      <c r="C14" s="359">
        <v>1.9324412296564195</v>
      </c>
      <c r="D14" s="359">
        <v>1.761569353838488</v>
      </c>
      <c r="E14" s="359">
        <v>1.9376048340617336</v>
      </c>
      <c r="F14" s="359">
        <v>1.7360549717057396</v>
      </c>
      <c r="G14" s="359">
        <v>1.8336936831648454</v>
      </c>
      <c r="H14" s="356">
        <v>1.786003148687781</v>
      </c>
      <c r="I14" s="354">
        <v>2.1</v>
      </c>
      <c r="J14" s="354">
        <v>1.8595380520864888</v>
      </c>
      <c r="K14" s="354">
        <v>1.9149019238586491</v>
      </c>
    </row>
    <row r="15" spans="1:22" ht="12" customHeight="1">
      <c r="A15" s="936"/>
      <c r="B15" s="937" t="s">
        <v>220</v>
      </c>
      <c r="C15" s="937"/>
      <c r="D15" s="937"/>
      <c r="E15" s="937"/>
      <c r="F15" s="937"/>
      <c r="G15" s="937"/>
      <c r="H15" s="937"/>
      <c r="I15" s="937"/>
      <c r="J15" s="937"/>
      <c r="K15" s="937"/>
    </row>
    <row r="16" spans="1:22" ht="12" customHeight="1">
      <c r="A16" s="298" t="s">
        <v>218</v>
      </c>
      <c r="B16" s="361">
        <v>20.071822812037095</v>
      </c>
      <c r="C16" s="361">
        <v>19.998419046359949</v>
      </c>
      <c r="D16" s="361">
        <v>20.003274057381734</v>
      </c>
      <c r="E16" s="361">
        <v>19.994918122591123</v>
      </c>
      <c r="F16" s="361">
        <v>19.815260072578393</v>
      </c>
      <c r="G16" s="361">
        <v>19.730508493320357</v>
      </c>
      <c r="H16" s="362">
        <v>19.614960380720181</v>
      </c>
      <c r="I16" s="363">
        <v>19.651609809207798</v>
      </c>
      <c r="J16" s="363">
        <v>19.515551868999999</v>
      </c>
      <c r="K16" s="363">
        <v>19.443688185336487</v>
      </c>
      <c r="M16" s="400"/>
    </row>
    <row r="17" spans="1:11">
      <c r="A17" s="751" t="s">
        <v>86</v>
      </c>
      <c r="B17" s="751"/>
      <c r="C17" s="751"/>
      <c r="D17" s="751"/>
      <c r="E17" s="751"/>
      <c r="F17" s="751"/>
      <c r="G17" s="751"/>
      <c r="H17" s="751"/>
      <c r="I17" s="751"/>
      <c r="J17" s="751"/>
      <c r="K17" s="751"/>
    </row>
    <row r="18" spans="1:11" ht="12.75" customHeight="1">
      <c r="A18" s="935"/>
      <c r="B18" s="833" t="s">
        <v>123</v>
      </c>
      <c r="C18" s="833"/>
      <c r="D18" s="833"/>
      <c r="E18" s="833"/>
      <c r="F18" s="833"/>
      <c r="G18" s="833"/>
      <c r="H18" s="833"/>
      <c r="I18" s="833"/>
      <c r="J18" s="833"/>
      <c r="K18" s="833"/>
    </row>
    <row r="19" spans="1:11" ht="12.75" customHeight="1">
      <c r="A19" s="286" t="s">
        <v>169</v>
      </c>
      <c r="B19" s="750">
        <v>2.8</v>
      </c>
      <c r="C19" s="750">
        <v>3.7</v>
      </c>
      <c r="D19" s="750">
        <v>3.6</v>
      </c>
      <c r="E19" s="750">
        <v>3.5</v>
      </c>
      <c r="F19" s="287">
        <v>0.37113283537582142</v>
      </c>
      <c r="G19" s="287">
        <v>0.58836443468715693</v>
      </c>
      <c r="H19" s="288">
        <v>0.80366814329364167</v>
      </c>
      <c r="I19" s="328">
        <v>1.0160739245224415</v>
      </c>
      <c r="J19" s="328">
        <v>1.1389486509203353</v>
      </c>
      <c r="K19" s="328">
        <v>1.238918943930531</v>
      </c>
    </row>
    <row r="20" spans="1:11" ht="12.75" customHeight="1">
      <c r="A20" s="284" t="s">
        <v>168</v>
      </c>
      <c r="B20" s="750"/>
      <c r="C20" s="750"/>
      <c r="D20" s="750"/>
      <c r="E20" s="750"/>
      <c r="F20" s="289">
        <v>7.828998659897894</v>
      </c>
      <c r="G20" s="289">
        <v>11.235405939984453</v>
      </c>
      <c r="H20" s="290">
        <v>15.531464912741209</v>
      </c>
      <c r="I20" s="327">
        <v>17.276751048299424</v>
      </c>
      <c r="J20" s="327">
        <v>18.924514770860803</v>
      </c>
      <c r="K20" s="327">
        <v>18.896502261518709</v>
      </c>
    </row>
    <row r="21" spans="1:11">
      <c r="A21" s="297" t="s">
        <v>388</v>
      </c>
      <c r="B21" s="287">
        <v>53.399335020594506</v>
      </c>
      <c r="C21" s="287">
        <v>52.962723451429625</v>
      </c>
      <c r="D21" s="287">
        <v>53.247906788406027</v>
      </c>
      <c r="E21" s="287">
        <v>53.199106438679145</v>
      </c>
      <c r="F21" s="287">
        <v>52.887327232814897</v>
      </c>
      <c r="G21" s="287">
        <v>50.389816289934039</v>
      </c>
      <c r="H21" s="288">
        <v>47.74672076436751</v>
      </c>
      <c r="I21" s="328">
        <v>44.787234042553195</v>
      </c>
      <c r="J21" s="328">
        <v>44.289448724177014</v>
      </c>
      <c r="K21" s="328">
        <v>45.31212042924512</v>
      </c>
    </row>
    <row r="22" spans="1:11">
      <c r="A22" s="284" t="s">
        <v>391</v>
      </c>
      <c r="B22" s="289">
        <v>24.510446131705624</v>
      </c>
      <c r="C22" s="289">
        <v>24.387731534943878</v>
      </c>
      <c r="D22" s="289">
        <v>24.50287585285038</v>
      </c>
      <c r="E22" s="289">
        <v>23.42047345536529</v>
      </c>
      <c r="F22" s="289">
        <v>20.660925424934522</v>
      </c>
      <c r="G22" s="289">
        <v>17.968106639575783</v>
      </c>
      <c r="H22" s="290">
        <v>16.114565130981934</v>
      </c>
      <c r="I22" s="327">
        <v>16.23621680385153</v>
      </c>
      <c r="J22" s="327">
        <v>15.112853849060388</v>
      </c>
      <c r="K22" s="327">
        <v>14.590169623542931</v>
      </c>
    </row>
    <row r="23" spans="1:11">
      <c r="A23" s="297" t="s">
        <v>390</v>
      </c>
      <c r="B23" s="287">
        <v>9.3062379038261138</v>
      </c>
      <c r="C23" s="287">
        <v>8.8544505519885455</v>
      </c>
      <c r="D23" s="287">
        <v>8.8160891013667371</v>
      </c>
      <c r="E23" s="287">
        <v>8.810911027884563</v>
      </c>
      <c r="F23" s="287">
        <v>8.3470756672666582</v>
      </c>
      <c r="G23" s="287">
        <v>8.837631702492823</v>
      </c>
      <c r="H23" s="288">
        <v>8.6820060147443723</v>
      </c>
      <c r="I23" s="328">
        <v>9.1240875912408761</v>
      </c>
      <c r="J23" s="328">
        <v>8.6146004426245941</v>
      </c>
      <c r="K23" s="328">
        <v>8.3207693405156959</v>
      </c>
    </row>
    <row r="24" spans="1:11" ht="12" customHeight="1">
      <c r="A24" s="284" t="s">
        <v>392</v>
      </c>
      <c r="B24" s="289">
        <v>7.1202421716043869</v>
      </c>
      <c r="C24" s="289">
        <v>6.9005496789690053</v>
      </c>
      <c r="D24" s="289">
        <v>6.9860800884743837</v>
      </c>
      <c r="E24" s="289">
        <v>7.4181280633586173</v>
      </c>
      <c r="F24" s="289">
        <v>6.7522463775926305</v>
      </c>
      <c r="G24" s="289">
        <v>7.5781364241570657</v>
      </c>
      <c r="H24" s="290">
        <v>7.7587952512018239</v>
      </c>
      <c r="I24" s="327">
        <v>8.1204379562043787</v>
      </c>
      <c r="J24" s="327">
        <v>8.3767090013186198</v>
      </c>
      <c r="K24" s="327">
        <v>8.0254030438923571</v>
      </c>
    </row>
    <row r="25" spans="1:11" ht="12" customHeight="1">
      <c r="A25" s="297" t="s">
        <v>393</v>
      </c>
      <c r="B25" s="287">
        <v>1.5210163267331647</v>
      </c>
      <c r="C25" s="287">
        <v>1.6411843503164116</v>
      </c>
      <c r="D25" s="287">
        <v>1.6223206238488967</v>
      </c>
      <c r="E25" s="287">
        <v>1.9390776167844181</v>
      </c>
      <c r="F25" s="287">
        <v>1.7083607281820239</v>
      </c>
      <c r="G25" s="287">
        <v>1.8767364718739659</v>
      </c>
      <c r="H25" s="288">
        <v>1.8707954911916242</v>
      </c>
      <c r="I25" s="328">
        <v>1.9234353160428639</v>
      </c>
      <c r="J25" s="328">
        <v>1.989882866418365</v>
      </c>
      <c r="K25" s="328">
        <v>2.0945557744882182</v>
      </c>
    </row>
    <row r="26" spans="1:11">
      <c r="A26" s="284" t="s">
        <v>219</v>
      </c>
      <c r="B26" s="359">
        <v>1.3364101037169371</v>
      </c>
      <c r="C26" s="359">
        <v>1.5049193958150493</v>
      </c>
      <c r="D26" s="359">
        <v>1.2613695242324892</v>
      </c>
      <c r="E26" s="359">
        <v>1.7136226809317152</v>
      </c>
      <c r="F26" s="359">
        <v>1.4439330739355529</v>
      </c>
      <c r="G26" s="359">
        <v>1.5080849360824424</v>
      </c>
      <c r="H26" s="356">
        <v>1.4718124479709613</v>
      </c>
      <c r="I26" s="354">
        <v>1.5157633172852927</v>
      </c>
      <c r="J26" s="354">
        <v>1.5530416946198748</v>
      </c>
      <c r="K26" s="354">
        <v>1.5215605828664411</v>
      </c>
    </row>
    <row r="27" spans="1:11" ht="12" customHeight="1">
      <c r="A27" s="936"/>
      <c r="B27" s="937" t="s">
        <v>220</v>
      </c>
      <c r="C27" s="937"/>
      <c r="D27" s="937"/>
      <c r="E27" s="937"/>
      <c r="F27" s="937"/>
      <c r="G27" s="937"/>
      <c r="H27" s="937"/>
      <c r="I27" s="937"/>
      <c r="J27" s="937"/>
      <c r="K27" s="937"/>
    </row>
    <row r="28" spans="1:11" ht="12" customHeight="1">
      <c r="A28" s="298" t="s">
        <v>218</v>
      </c>
      <c r="B28" s="361">
        <v>19.788752618420162</v>
      </c>
      <c r="C28" s="361">
        <v>19.77230841560884</v>
      </c>
      <c r="D28" s="361">
        <v>19.765045583574892</v>
      </c>
      <c r="E28" s="361">
        <v>19.774263805388554</v>
      </c>
      <c r="F28" s="361">
        <v>19.578914692719135</v>
      </c>
      <c r="G28" s="361">
        <v>19.464150243606387</v>
      </c>
      <c r="H28" s="362">
        <v>19.309608606256425</v>
      </c>
      <c r="I28" s="363">
        <v>19.303327336269827</v>
      </c>
      <c r="J28" s="363">
        <v>19.183658253108483</v>
      </c>
      <c r="K28" s="363">
        <v>19.109803790858386</v>
      </c>
    </row>
    <row r="29" spans="1:11">
      <c r="A29" s="751" t="s">
        <v>68</v>
      </c>
      <c r="B29" s="751"/>
      <c r="C29" s="751"/>
      <c r="D29" s="751"/>
      <c r="E29" s="751"/>
      <c r="F29" s="751"/>
      <c r="G29" s="751"/>
      <c r="H29" s="751"/>
      <c r="I29" s="751"/>
      <c r="J29" s="751"/>
      <c r="K29" s="751"/>
    </row>
    <row r="30" spans="1:11" ht="12.75" customHeight="1">
      <c r="A30" s="935"/>
      <c r="B30" s="833" t="s">
        <v>123</v>
      </c>
      <c r="C30" s="833"/>
      <c r="D30" s="833"/>
      <c r="E30" s="833"/>
      <c r="F30" s="833"/>
      <c r="G30" s="833"/>
      <c r="H30" s="833"/>
      <c r="I30" s="833"/>
      <c r="J30" s="833"/>
      <c r="K30" s="833"/>
    </row>
    <row r="31" spans="1:11" ht="12.75" customHeight="1">
      <c r="A31" s="286" t="s">
        <v>169</v>
      </c>
      <c r="B31" s="750">
        <v>2.9</v>
      </c>
      <c r="C31" s="750">
        <v>3.3</v>
      </c>
      <c r="D31" s="750">
        <v>3</v>
      </c>
      <c r="E31" s="750">
        <v>3.2</v>
      </c>
      <c r="F31" s="287">
        <v>0.12815675847241934</v>
      </c>
      <c r="G31" s="287">
        <v>0.20897957239564419</v>
      </c>
      <c r="H31" s="288">
        <v>0.28681742967457252</v>
      </c>
      <c r="I31" s="328">
        <v>0.34684065934065933</v>
      </c>
      <c r="J31" s="328">
        <v>0.39716672343225945</v>
      </c>
      <c r="K31" s="328">
        <v>0.4469356230975422</v>
      </c>
    </row>
    <row r="32" spans="1:11" ht="12.75" customHeight="1">
      <c r="A32" s="284" t="s">
        <v>168</v>
      </c>
      <c r="B32" s="750"/>
      <c r="C32" s="750"/>
      <c r="D32" s="750"/>
      <c r="E32" s="750"/>
      <c r="F32" s="289">
        <v>5.0615930963032163</v>
      </c>
      <c r="G32" s="289">
        <v>7.4274078793038782</v>
      </c>
      <c r="H32" s="290">
        <v>9.7006996255116551</v>
      </c>
      <c r="I32" s="327">
        <v>10.574061355311356</v>
      </c>
      <c r="J32" s="327">
        <v>12.152839915255704</v>
      </c>
      <c r="K32" s="327">
        <v>12.053632274771706</v>
      </c>
    </row>
    <row r="33" spans="1:11">
      <c r="A33" s="297" t="s">
        <v>388</v>
      </c>
      <c r="B33" s="287">
        <v>30.816951255479054</v>
      </c>
      <c r="C33" s="287">
        <v>35.541100398807451</v>
      </c>
      <c r="D33" s="287">
        <v>35.622698815203222</v>
      </c>
      <c r="E33" s="287">
        <v>35.92825954789145</v>
      </c>
      <c r="F33" s="287">
        <v>38.218860602576314</v>
      </c>
      <c r="G33" s="287">
        <v>37.947951583422146</v>
      </c>
      <c r="H33" s="288">
        <v>37.249687926379657</v>
      </c>
      <c r="I33" s="381">
        <v>35.181433150183153</v>
      </c>
      <c r="J33" s="329">
        <v>36.694048849197877</v>
      </c>
      <c r="K33" s="380">
        <v>38.258711553314249</v>
      </c>
    </row>
    <row r="34" spans="1:11" ht="12" customHeight="1">
      <c r="A34" s="284" t="s">
        <v>391</v>
      </c>
      <c r="B34" s="330">
        <v>28.868390810442495</v>
      </c>
      <c r="C34" s="330">
        <v>27.870832849343707</v>
      </c>
      <c r="D34" s="330">
        <v>28.102749244280169</v>
      </c>
      <c r="E34" s="330">
        <v>28.115155032332943</v>
      </c>
      <c r="F34" s="330">
        <v>26.011031063042346</v>
      </c>
      <c r="G34" s="330">
        <v>23.857012723343196</v>
      </c>
      <c r="H34" s="331">
        <v>22.086683891195168</v>
      </c>
      <c r="I34" s="383">
        <v>22.053571428571427</v>
      </c>
      <c r="J34" s="332">
        <v>21.21205123912554</v>
      </c>
      <c r="K34" s="382">
        <v>20.731679614738084</v>
      </c>
    </row>
    <row r="35" spans="1:11" ht="12" customHeight="1">
      <c r="A35" s="297" t="s">
        <v>390</v>
      </c>
      <c r="B35" s="287">
        <v>18.023167122618965</v>
      </c>
      <c r="C35" s="287">
        <v>15.026135439656175</v>
      </c>
      <c r="D35" s="287">
        <v>15.065686738012349</v>
      </c>
      <c r="E35" s="287">
        <v>15.479743547228209</v>
      </c>
      <c r="F35" s="287">
        <v>14.320020600899493</v>
      </c>
      <c r="G35" s="287">
        <v>13.949237611559964</v>
      </c>
      <c r="H35" s="288">
        <v>13.746915551426831</v>
      </c>
      <c r="I35" s="381">
        <v>13.432348901098901</v>
      </c>
      <c r="J35" s="329">
        <v>12.639484606903082</v>
      </c>
      <c r="K35" s="380">
        <v>12.021829994093862</v>
      </c>
    </row>
    <row r="36" spans="1:11">
      <c r="A36" s="284" t="s">
        <v>392</v>
      </c>
      <c r="B36" s="330">
        <v>13.489408007810514</v>
      </c>
      <c r="C36" s="330">
        <v>12.33050683393348</v>
      </c>
      <c r="D36" s="330">
        <v>12.25412243377602</v>
      </c>
      <c r="E36" s="330">
        <v>11.776653954568065</v>
      </c>
      <c r="F36" s="330">
        <v>10.975967613469635</v>
      </c>
      <c r="G36" s="330">
        <v>11.18249096505695</v>
      </c>
      <c r="H36" s="331">
        <v>11.515661741225651</v>
      </c>
      <c r="I36" s="383">
        <v>11.809180402930403</v>
      </c>
      <c r="J36" s="332">
        <v>11.423161516391787</v>
      </c>
      <c r="K36" s="382">
        <v>10.798010085866158</v>
      </c>
    </row>
    <row r="37" spans="1:11">
      <c r="A37" s="297" t="s">
        <v>393</v>
      </c>
      <c r="B37" s="287">
        <v>3.2157349306918612</v>
      </c>
      <c r="C37" s="287">
        <v>3.2632516358849264</v>
      </c>
      <c r="D37" s="287">
        <v>3.3423589919915191</v>
      </c>
      <c r="E37" s="287">
        <v>3.1635162770132097</v>
      </c>
      <c r="F37" s="287">
        <v>3.0613894827617183</v>
      </c>
      <c r="G37" s="287">
        <v>3.0894444477521299</v>
      </c>
      <c r="H37" s="288">
        <v>3.1410572763956224</v>
      </c>
      <c r="I37" s="381">
        <v>3.5456730769230771</v>
      </c>
      <c r="J37" s="329">
        <v>3.1640564115293803</v>
      </c>
      <c r="K37" s="380">
        <v>3.1949934123847168</v>
      </c>
    </row>
    <row r="38" spans="1:11">
      <c r="A38" s="284" t="s">
        <v>219</v>
      </c>
      <c r="B38" s="358">
        <v>2.7204588676789148</v>
      </c>
      <c r="C38" s="358">
        <v>2.6491656018894956</v>
      </c>
      <c r="D38" s="358">
        <v>2.5844901935502356</v>
      </c>
      <c r="E38" s="358">
        <v>2.3123583706405793</v>
      </c>
      <c r="F38" s="358">
        <v>2.2229807824748629</v>
      </c>
      <c r="G38" s="358">
        <v>2.337475217166094</v>
      </c>
      <c r="H38" s="357">
        <v>2.2724765581908439</v>
      </c>
      <c r="I38" s="355">
        <v>3.1</v>
      </c>
      <c r="J38" s="355">
        <v>2.3171907381643742</v>
      </c>
      <c r="K38" s="355">
        <v>2.4942074417336784</v>
      </c>
    </row>
    <row r="39" spans="1:11" ht="12" customHeight="1">
      <c r="A39" s="936"/>
      <c r="B39" s="937" t="s">
        <v>220</v>
      </c>
      <c r="C39" s="937"/>
      <c r="D39" s="937"/>
      <c r="E39" s="937"/>
      <c r="F39" s="937"/>
      <c r="G39" s="937"/>
      <c r="H39" s="937"/>
      <c r="I39" s="937"/>
      <c r="J39" s="937"/>
      <c r="K39" s="937"/>
    </row>
    <row r="40" spans="1:11" ht="12" customHeight="1">
      <c r="A40" s="298" t="s">
        <v>218</v>
      </c>
      <c r="B40" s="361">
        <v>21.016064737303676</v>
      </c>
      <c r="C40" s="361">
        <v>20.680229808965386</v>
      </c>
      <c r="D40" s="361">
        <v>20.688540263352309</v>
      </c>
      <c r="E40" s="361">
        <v>20.670352659892409</v>
      </c>
      <c r="F40" s="361">
        <v>20.42871888754723</v>
      </c>
      <c r="G40" s="361">
        <v>20.335497150094998</v>
      </c>
      <c r="H40" s="362">
        <v>20.225713879138603</v>
      </c>
      <c r="I40" s="363">
        <v>20.317364153229565</v>
      </c>
      <c r="J40" s="363">
        <v>20.06454236285672</v>
      </c>
      <c r="K40" s="363">
        <v>19.954543909155817</v>
      </c>
    </row>
    <row r="41" spans="1:11" ht="36" customHeight="1">
      <c r="A41" s="731" t="s">
        <v>174</v>
      </c>
      <c r="B41" s="731"/>
      <c r="C41" s="731"/>
      <c r="D41" s="731"/>
      <c r="E41" s="731"/>
      <c r="F41" s="731"/>
      <c r="G41" s="731"/>
      <c r="H41" s="731"/>
      <c r="I41" s="731"/>
      <c r="J41" s="731"/>
      <c r="K41" s="731"/>
    </row>
    <row r="42" spans="1:11" ht="12.75" customHeight="1"/>
    <row r="73" ht="24.75" customHeight="1"/>
  </sheetData>
  <mergeCells count="25">
    <mergeCell ref="A2:K2"/>
    <mergeCell ref="B15:K15"/>
    <mergeCell ref="A17:K17"/>
    <mergeCell ref="B18:K18"/>
    <mergeCell ref="B31:B32"/>
    <mergeCell ref="C31:C32"/>
    <mergeCell ref="B3:K3"/>
    <mergeCell ref="A5:K5"/>
    <mergeCell ref="A3:A4"/>
    <mergeCell ref="D31:D32"/>
    <mergeCell ref="E31:E32"/>
    <mergeCell ref="B7:B8"/>
    <mergeCell ref="C7:C8"/>
    <mergeCell ref="A41:K41"/>
    <mergeCell ref="D7:D8"/>
    <mergeCell ref="E7:E8"/>
    <mergeCell ref="B30:K30"/>
    <mergeCell ref="B6:K6"/>
    <mergeCell ref="A29:K29"/>
    <mergeCell ref="B27:K27"/>
    <mergeCell ref="B19:B20"/>
    <mergeCell ref="C19:C20"/>
    <mergeCell ref="D19:D20"/>
    <mergeCell ref="E19:E20"/>
    <mergeCell ref="B39:K3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enableFormatConditionsCalculation="0">
    <pageSetUpPr fitToPage="1"/>
  </sheetPr>
  <dimension ref="A1:AL24"/>
  <sheetViews>
    <sheetView showGridLines="0" zoomScaleNormal="100" workbookViewId="0"/>
  </sheetViews>
  <sheetFormatPr baseColWidth="10" defaultRowHeight="12.75"/>
  <cols>
    <col min="1" max="1" width="25.7109375" customWidth="1"/>
    <col min="2" max="34" width="5" customWidth="1"/>
  </cols>
  <sheetData>
    <row r="1" spans="1:38" s="654" customFormat="1">
      <c r="A1" s="675" t="s">
        <v>486</v>
      </c>
    </row>
    <row r="2" spans="1:38" ht="12.75" customHeight="1">
      <c r="A2" s="752" t="s">
        <v>380</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c r="AE2" s="752"/>
      <c r="AF2" s="752"/>
      <c r="AG2" s="752"/>
      <c r="AH2" s="752"/>
    </row>
    <row r="3" spans="1:38" s="5" customFormat="1" ht="12.75" customHeight="1">
      <c r="A3" s="765" t="s">
        <v>85</v>
      </c>
      <c r="B3" s="759" t="s">
        <v>41</v>
      </c>
      <c r="C3" s="760"/>
      <c r="D3" s="760"/>
      <c r="E3" s="760"/>
      <c r="F3" s="760"/>
      <c r="G3" s="760"/>
      <c r="H3" s="760"/>
      <c r="I3" s="760"/>
      <c r="J3" s="760"/>
      <c r="K3" s="760"/>
      <c r="L3" s="761"/>
      <c r="M3" s="762" t="s">
        <v>86</v>
      </c>
      <c r="N3" s="733"/>
      <c r="O3" s="733"/>
      <c r="P3" s="733"/>
      <c r="Q3" s="733"/>
      <c r="R3" s="733"/>
      <c r="S3" s="733"/>
      <c r="T3" s="733"/>
      <c r="U3" s="733"/>
      <c r="V3" s="733"/>
      <c r="W3" s="763"/>
      <c r="X3" s="762" t="s">
        <v>68</v>
      </c>
      <c r="Y3" s="764"/>
      <c r="Z3" s="764"/>
      <c r="AA3" s="764"/>
      <c r="AB3" s="764"/>
      <c r="AC3" s="764"/>
      <c r="AD3" s="764"/>
      <c r="AE3" s="764"/>
      <c r="AF3" s="764"/>
      <c r="AG3" s="764"/>
      <c r="AH3" s="764"/>
      <c r="AI3" s="370"/>
      <c r="AJ3"/>
      <c r="AK3"/>
      <c r="AL3"/>
    </row>
    <row r="4" spans="1:38" s="5" customFormat="1">
      <c r="A4" s="724"/>
      <c r="B4" s="50">
        <v>2000</v>
      </c>
      <c r="C4" s="50">
        <v>2005</v>
      </c>
      <c r="D4" s="50">
        <v>2008</v>
      </c>
      <c r="E4" s="50">
        <v>2009</v>
      </c>
      <c r="F4" s="50">
        <v>2010</v>
      </c>
      <c r="G4" s="50">
        <v>2011</v>
      </c>
      <c r="H4" s="50">
        <v>2012</v>
      </c>
      <c r="I4" s="50">
        <v>2013</v>
      </c>
      <c r="J4" s="50">
        <v>2014</v>
      </c>
      <c r="K4" s="50">
        <v>2015</v>
      </c>
      <c r="L4" s="50">
        <v>2016</v>
      </c>
      <c r="M4" s="50">
        <v>2000</v>
      </c>
      <c r="N4" s="50">
        <v>2005</v>
      </c>
      <c r="O4" s="50">
        <v>2008</v>
      </c>
      <c r="P4" s="50">
        <v>2009</v>
      </c>
      <c r="Q4" s="50">
        <v>2010</v>
      </c>
      <c r="R4" s="50">
        <v>2011</v>
      </c>
      <c r="S4" s="50">
        <v>2012</v>
      </c>
      <c r="T4" s="50">
        <v>2013</v>
      </c>
      <c r="U4" s="50">
        <v>2014</v>
      </c>
      <c r="V4" s="50">
        <v>2015</v>
      </c>
      <c r="W4" s="50">
        <v>2016</v>
      </c>
      <c r="X4" s="310">
        <v>2000</v>
      </c>
      <c r="Y4" s="310">
        <v>2005</v>
      </c>
      <c r="Z4" s="310">
        <v>2008</v>
      </c>
      <c r="AA4" s="310">
        <v>2009</v>
      </c>
      <c r="AB4" s="310">
        <v>2010</v>
      </c>
      <c r="AC4" s="310">
        <v>2011</v>
      </c>
      <c r="AD4" s="311">
        <v>2012</v>
      </c>
      <c r="AE4" s="311">
        <v>2013</v>
      </c>
      <c r="AF4" s="2">
        <v>2014</v>
      </c>
      <c r="AG4" s="50">
        <v>2015</v>
      </c>
      <c r="AH4" s="601">
        <v>2016</v>
      </c>
      <c r="AI4" s="370"/>
      <c r="AJ4"/>
      <c r="AK4"/>
      <c r="AL4"/>
    </row>
    <row r="5" spans="1:38">
      <c r="A5" s="725"/>
      <c r="B5" s="766" t="s">
        <v>40</v>
      </c>
      <c r="C5" s="767"/>
      <c r="D5" s="767"/>
      <c r="E5" s="767"/>
      <c r="F5" s="767"/>
      <c r="G5" s="767"/>
      <c r="H5" s="767"/>
      <c r="I5" s="767"/>
      <c r="J5" s="767"/>
      <c r="K5" s="767"/>
      <c r="L5" s="767"/>
      <c r="M5" s="767"/>
      <c r="N5" s="767"/>
      <c r="O5" s="767"/>
      <c r="P5" s="767"/>
      <c r="Q5" s="767"/>
      <c r="R5" s="767"/>
      <c r="S5" s="767"/>
      <c r="T5" s="767"/>
      <c r="U5" s="767"/>
      <c r="V5" s="767"/>
      <c r="W5" s="767"/>
      <c r="X5" s="767"/>
      <c r="Y5" s="767"/>
      <c r="Z5" s="767"/>
      <c r="AA5" s="767"/>
      <c r="AB5" s="767"/>
      <c r="AC5" s="767"/>
      <c r="AD5" s="767"/>
      <c r="AE5" s="767"/>
      <c r="AF5" s="767"/>
      <c r="AG5" s="360"/>
      <c r="AH5" s="360"/>
      <c r="AJ5" s="22"/>
      <c r="AK5" s="24"/>
    </row>
    <row r="6" spans="1:38" ht="24">
      <c r="A6" s="8" t="s">
        <v>69</v>
      </c>
      <c r="B6" s="156">
        <v>68.59313944035037</v>
      </c>
      <c r="C6" s="157">
        <v>63.795353543483635</v>
      </c>
      <c r="D6" s="157">
        <v>65.131270087754146</v>
      </c>
      <c r="E6" s="157">
        <v>64.396331124901423</v>
      </c>
      <c r="F6" s="158">
        <v>62.786342953628427</v>
      </c>
      <c r="G6" s="157">
        <v>65.043372214244968</v>
      </c>
      <c r="H6" s="157">
        <v>62.11623439792907</v>
      </c>
      <c r="I6" s="157">
        <v>61.662811992883057</v>
      </c>
      <c r="J6" s="157">
        <v>60.01877394791039</v>
      </c>
      <c r="K6" s="157">
        <v>59.759447185297617</v>
      </c>
      <c r="L6" s="159">
        <v>60.403209588545224</v>
      </c>
      <c r="M6" s="156">
        <v>76.099999999999994</v>
      </c>
      <c r="N6" s="157">
        <v>74.134776002887577</v>
      </c>
      <c r="O6" s="157">
        <v>74.196612834539906</v>
      </c>
      <c r="P6" s="157">
        <v>74.382067679499229</v>
      </c>
      <c r="Q6" s="158">
        <v>72.735208891171183</v>
      </c>
      <c r="R6" s="157">
        <v>74.514669437004031</v>
      </c>
      <c r="S6" s="157">
        <v>70.72102460141771</v>
      </c>
      <c r="T6" s="157">
        <v>69.889774091454754</v>
      </c>
      <c r="U6" s="157">
        <v>67.886897076611532</v>
      </c>
      <c r="V6" s="157">
        <v>66.660489188852239</v>
      </c>
      <c r="W6" s="159">
        <v>66.904822916947651</v>
      </c>
      <c r="X6" s="156">
        <v>50.437098296552648</v>
      </c>
      <c r="Y6" s="157">
        <v>41.321522405488246</v>
      </c>
      <c r="Z6" s="157">
        <v>49.698866567218282</v>
      </c>
      <c r="AA6" s="157">
        <v>47.865377225566796</v>
      </c>
      <c r="AB6" s="158">
        <v>46.051235222981809</v>
      </c>
      <c r="AC6" s="157">
        <v>49.012785068903788</v>
      </c>
      <c r="AD6" s="157">
        <v>48.771614382074461</v>
      </c>
      <c r="AE6" s="158">
        <v>48.98037216416008</v>
      </c>
      <c r="AF6" s="158">
        <v>48.43939075735301</v>
      </c>
      <c r="AG6" s="157">
        <v>49.415656565656569</v>
      </c>
      <c r="AH6" s="157">
        <v>50.794315214574738</v>
      </c>
      <c r="AI6" s="4"/>
      <c r="AJ6" s="22"/>
      <c r="AK6" s="24"/>
    </row>
    <row r="7" spans="1:38" ht="24">
      <c r="A7" s="51" t="s">
        <v>99</v>
      </c>
      <c r="B7" s="69">
        <v>2.9526500747423357</v>
      </c>
      <c r="C7" s="154">
        <v>4.6401324602303102</v>
      </c>
      <c r="D7" s="154">
        <v>4.8507250937643489</v>
      </c>
      <c r="E7" s="154">
        <v>5.1550444620775977</v>
      </c>
      <c r="F7" s="154">
        <v>5.355803692610638</v>
      </c>
      <c r="G7" s="154">
        <v>4.9109935285902555</v>
      </c>
      <c r="H7" s="154">
        <v>5.0977757258982006</v>
      </c>
      <c r="I7" s="154">
        <v>4.9465527582146676</v>
      </c>
      <c r="J7" s="154">
        <v>4.9198668020764638</v>
      </c>
      <c r="K7" s="154">
        <v>4.6247097177112106</v>
      </c>
      <c r="L7" s="155">
        <v>4.8791376744560191</v>
      </c>
      <c r="M7" s="69">
        <v>0.9</v>
      </c>
      <c r="N7" s="154">
        <v>1.5646641092578757</v>
      </c>
      <c r="O7" s="154">
        <v>1.2181839027745931</v>
      </c>
      <c r="P7" s="154">
        <v>1.3018264257223879</v>
      </c>
      <c r="Q7" s="154">
        <v>1.2834244213769579</v>
      </c>
      <c r="R7" s="154">
        <v>1.1959596465316544</v>
      </c>
      <c r="S7" s="154">
        <v>1.353298325666225</v>
      </c>
      <c r="T7" s="154">
        <v>1.3793947330998515</v>
      </c>
      <c r="U7" s="154">
        <v>1.3672379347368135</v>
      </c>
      <c r="V7" s="154">
        <v>1.2531294541019014</v>
      </c>
      <c r="W7" s="155">
        <v>1.2465271221643783</v>
      </c>
      <c r="X7" s="69">
        <v>7.881253090026517</v>
      </c>
      <c r="Y7" s="154">
        <v>11.324989052693038</v>
      </c>
      <c r="Z7" s="154">
        <v>11.1</v>
      </c>
      <c r="AA7" s="154">
        <v>11.533879851415396</v>
      </c>
      <c r="AB7" s="154">
        <v>12.206002122461069</v>
      </c>
      <c r="AC7" s="154">
        <v>11.198851780058682</v>
      </c>
      <c r="AD7" s="154">
        <v>10.904846773811965</v>
      </c>
      <c r="AE7" s="154">
        <v>10.445577364262045</v>
      </c>
      <c r="AF7" s="154">
        <v>10.148210374726231</v>
      </c>
      <c r="AG7" s="154">
        <v>9.6782828282828284</v>
      </c>
      <c r="AH7" s="154">
        <v>10.247862225677212</v>
      </c>
      <c r="AI7" s="4"/>
      <c r="AJ7" s="22"/>
      <c r="AK7" s="24"/>
    </row>
    <row r="8" spans="1:38">
      <c r="A8" s="9" t="s">
        <v>100</v>
      </c>
      <c r="B8" s="156">
        <v>7.7473053421100948</v>
      </c>
      <c r="C8" s="157">
        <v>9.0868062941605956</v>
      </c>
      <c r="D8" s="157">
        <v>7.8994206472448498</v>
      </c>
      <c r="E8" s="157">
        <v>8.178755158300433</v>
      </c>
      <c r="F8" s="158">
        <v>8.4836648217415913</v>
      </c>
      <c r="G8" s="157">
        <v>7.7916560121166825</v>
      </c>
      <c r="H8" s="157">
        <v>7.9185147323121567</v>
      </c>
      <c r="I8" s="157">
        <v>7.575687673134361</v>
      </c>
      <c r="J8" s="157">
        <v>7.516862161188909</v>
      </c>
      <c r="K8" s="157">
        <v>7.1765664127475608</v>
      </c>
      <c r="L8" s="159">
        <v>6.9187145557655958</v>
      </c>
      <c r="M8" s="156">
        <v>0.8</v>
      </c>
      <c r="N8" s="157">
        <v>1.0261812626436444</v>
      </c>
      <c r="O8" s="157">
        <v>0.949159760212271</v>
      </c>
      <c r="P8" s="157">
        <v>1.2476642564501341</v>
      </c>
      <c r="Q8" s="158">
        <v>1.5471518174815684</v>
      </c>
      <c r="R8" s="157">
        <v>1.5874158259694096</v>
      </c>
      <c r="S8" s="157">
        <v>1.8051887735903425</v>
      </c>
      <c r="T8" s="157">
        <v>1.8658703150681761</v>
      </c>
      <c r="U8" s="157">
        <v>1.9417904565161255</v>
      </c>
      <c r="V8" s="157">
        <v>2.0247525920135323</v>
      </c>
      <c r="W8" s="159">
        <v>2.1413832168963935</v>
      </c>
      <c r="X8" s="156">
        <v>24.496606589060182</v>
      </c>
      <c r="Y8" s="157">
        <v>26.607429572325209</v>
      </c>
      <c r="Z8" s="157">
        <v>19.600000000000001</v>
      </c>
      <c r="AA8" s="157">
        <v>19.652875624439606</v>
      </c>
      <c r="AB8" s="158">
        <v>20.151657247217354</v>
      </c>
      <c r="AC8" s="157">
        <v>18.292605421208172</v>
      </c>
      <c r="AD8" s="157">
        <v>17.399281842604715</v>
      </c>
      <c r="AE8" s="158">
        <v>16.37777211317869</v>
      </c>
      <c r="AF8" s="158">
        <v>15.721600512035844</v>
      </c>
      <c r="AG8" s="157">
        <v>14.89848484848485</v>
      </c>
      <c r="AH8" s="157">
        <v>13.979250134545238</v>
      </c>
      <c r="AI8" s="4"/>
    </row>
    <row r="9" spans="1:38" ht="13.5">
      <c r="A9" s="51" t="s">
        <v>103</v>
      </c>
      <c r="B9" s="69">
        <v>2.4458445883926467</v>
      </c>
      <c r="C9" s="154">
        <v>3.0312350881630916</v>
      </c>
      <c r="D9" s="154">
        <v>3.0623668339893828</v>
      </c>
      <c r="E9" s="154">
        <v>3.2489755754022327</v>
      </c>
      <c r="F9" s="154">
        <v>3.3641127566677245</v>
      </c>
      <c r="G9" s="154">
        <v>3.2734711540352879</v>
      </c>
      <c r="H9" s="154">
        <v>3.4056620884103612</v>
      </c>
      <c r="I9" s="154">
        <v>3.2704215802892107</v>
      </c>
      <c r="J9" s="154">
        <v>3.2815970803274115</v>
      </c>
      <c r="K9" s="154">
        <v>3.1887092568975519</v>
      </c>
      <c r="L9" s="155">
        <v>2.9153762619152959</v>
      </c>
      <c r="M9" s="69">
        <v>1.7</v>
      </c>
      <c r="N9" s="154">
        <v>1.8815421678656268</v>
      </c>
      <c r="O9" s="154">
        <v>1.8467258492482066</v>
      </c>
      <c r="P9" s="154">
        <v>1.814819543258164</v>
      </c>
      <c r="Q9" s="154">
        <v>1.6678281920551663</v>
      </c>
      <c r="R9" s="154">
        <v>1.5019901369314341</v>
      </c>
      <c r="S9" s="154">
        <v>1.6356874802954748</v>
      </c>
      <c r="T9" s="154">
        <v>1.5831125838765256</v>
      </c>
      <c r="U9" s="154">
        <v>1.7002133760991589</v>
      </c>
      <c r="V9" s="154">
        <v>1.5971588094764757</v>
      </c>
      <c r="W9" s="155">
        <v>1.4414128880856687</v>
      </c>
      <c r="X9" s="69">
        <v>4.2889568070475077</v>
      </c>
      <c r="Y9" s="154">
        <v>5.5302145672164649</v>
      </c>
      <c r="Z9" s="154">
        <v>5.131815583655146</v>
      </c>
      <c r="AA9" s="154">
        <v>5.623158703727424</v>
      </c>
      <c r="AB9" s="154">
        <v>6.2174535403144198</v>
      </c>
      <c r="AC9" s="154">
        <v>6.2717806942281822</v>
      </c>
      <c r="AD9" s="154">
        <v>6.1506027580188114</v>
      </c>
      <c r="AE9" s="154">
        <v>5.8715268926841704</v>
      </c>
      <c r="AF9" s="154">
        <v>5.608892622483574</v>
      </c>
      <c r="AG9" s="154">
        <v>5.5742424242424242</v>
      </c>
      <c r="AH9" s="154">
        <v>5.0937830134146589</v>
      </c>
      <c r="AI9" s="4"/>
    </row>
    <row r="10" spans="1:38" ht="13.5">
      <c r="A10" s="9" t="s">
        <v>104</v>
      </c>
      <c r="B10" s="156">
        <v>0.37913210017686316</v>
      </c>
      <c r="C10" s="157">
        <v>0.70500505201440178</v>
      </c>
      <c r="D10" s="157">
        <v>0.87413568749521597</v>
      </c>
      <c r="E10" s="157">
        <v>1.1771532391927819</v>
      </c>
      <c r="F10" s="158">
        <v>1.8034612748457846</v>
      </c>
      <c r="G10" s="157">
        <v>2.1360021988540585</v>
      </c>
      <c r="H10" s="157">
        <v>2.3218613474592962</v>
      </c>
      <c r="I10" s="157">
        <v>2.3619400505767074</v>
      </c>
      <c r="J10" s="157">
        <v>2.5651015533071235</v>
      </c>
      <c r="K10" s="157">
        <v>2.3262004144493362</v>
      </c>
      <c r="L10" s="159">
        <v>2.3263926997914677</v>
      </c>
      <c r="M10" s="156">
        <v>0.19561973137579158</v>
      </c>
      <c r="N10" s="157">
        <v>0.28133035028550435</v>
      </c>
      <c r="O10" s="157">
        <v>0.45741633025133477</v>
      </c>
      <c r="P10" s="157">
        <v>0.54439279265434704</v>
      </c>
      <c r="Q10" s="158">
        <v>1.5153263613415073</v>
      </c>
      <c r="R10" s="157">
        <v>1.7948576269937746</v>
      </c>
      <c r="S10" s="157">
        <v>1.8661676925326702</v>
      </c>
      <c r="T10" s="157">
        <v>1.7524665365898002</v>
      </c>
      <c r="U10" s="157">
        <v>1.617609743719868</v>
      </c>
      <c r="V10" s="157">
        <v>1.6182076512143182</v>
      </c>
      <c r="W10" s="159">
        <v>1.4638818554213673</v>
      </c>
      <c r="X10" s="156">
        <v>0.81929853815796794</v>
      </c>
      <c r="Y10" s="157">
        <v>1.6131485474505454</v>
      </c>
      <c r="Z10" s="157">
        <v>1.5745338641058264</v>
      </c>
      <c r="AA10" s="157">
        <v>2.2051480501323213</v>
      </c>
      <c r="AB10" s="158">
        <v>2.284102119877764</v>
      </c>
      <c r="AC10" s="157">
        <v>2.7073575758198931</v>
      </c>
      <c r="AD10" s="157">
        <v>3.0187969542631166</v>
      </c>
      <c r="AE10" s="158">
        <v>3.2836626979256169</v>
      </c>
      <c r="AF10" s="158">
        <v>3.924960467679333</v>
      </c>
      <c r="AG10" s="157">
        <v>3.367764568310271</v>
      </c>
      <c r="AH10" s="157">
        <v>3.5745803357314152</v>
      </c>
      <c r="AI10" s="4"/>
    </row>
    <row r="11" spans="1:38" s="553" customFormat="1" ht="13.5">
      <c r="A11" s="606" t="s">
        <v>377</v>
      </c>
      <c r="B11" s="607">
        <v>0.26220046446939421</v>
      </c>
      <c r="C11" s="608">
        <v>0.28177432438201766</v>
      </c>
      <c r="D11" s="608">
        <v>0.21177251039726483</v>
      </c>
      <c r="E11" s="608">
        <v>0.22187554993270014</v>
      </c>
      <c r="F11" s="608">
        <v>0.18735795966956459</v>
      </c>
      <c r="G11" s="608">
        <v>0.14761537737063954</v>
      </c>
      <c r="H11" s="608">
        <v>0.1752348186761733</v>
      </c>
      <c r="I11" s="608">
        <v>0.21164827691333557</v>
      </c>
      <c r="J11" s="608">
        <v>0.17079688157951697</v>
      </c>
      <c r="K11" s="608">
        <v>0.11909010428270887</v>
      </c>
      <c r="L11" s="768">
        <v>0.23695103403941739</v>
      </c>
      <c r="M11" s="607">
        <v>0.28990037510587668</v>
      </c>
      <c r="N11" s="608">
        <v>0.26713861154706647</v>
      </c>
      <c r="O11" s="608">
        <v>0.15789816382341451</v>
      </c>
      <c r="P11" s="608">
        <v>0.1498328787122056</v>
      </c>
      <c r="Q11" s="608">
        <v>0.16877028489001081</v>
      </c>
      <c r="R11" s="608">
        <v>0.10467700543952063</v>
      </c>
      <c r="S11" s="608">
        <v>9.5053243110301652E-2</v>
      </c>
      <c r="T11" s="608">
        <v>7.9864165987604818E-2</v>
      </c>
      <c r="U11" s="608">
        <v>0.11852455294541861</v>
      </c>
      <c r="V11" s="608">
        <v>9.1409191922871835E-2</v>
      </c>
      <c r="W11" s="768">
        <v>0.26082748929513605</v>
      </c>
      <c r="X11" s="607">
        <v>0.24679006169751544</v>
      </c>
      <c r="Y11" s="608">
        <v>0.31314586334314526</v>
      </c>
      <c r="Z11" s="608">
        <v>0.30232144567105784</v>
      </c>
      <c r="AA11" s="608">
        <v>0.33891746142707346</v>
      </c>
      <c r="AB11" s="608">
        <v>0.21836425323034722</v>
      </c>
      <c r="AC11" s="608">
        <v>0.2195293742641653</v>
      </c>
      <c r="AD11" s="608">
        <v>0.29786412109752253</v>
      </c>
      <c r="AE11" s="608">
        <v>0.41094881551491347</v>
      </c>
      <c r="AF11" s="608">
        <v>0.24581915760218506</v>
      </c>
      <c r="AG11" s="608">
        <v>0.15981290196842721</v>
      </c>
      <c r="AH11" s="769">
        <v>0.20239808153477221</v>
      </c>
      <c r="AI11" s="4"/>
    </row>
    <row r="12" spans="1:38" ht="13.5" customHeight="1">
      <c r="A12" s="602" t="s">
        <v>378</v>
      </c>
      <c r="B12" s="603">
        <v>0.33732396213054994</v>
      </c>
      <c r="C12" s="158">
        <v>0.23887684763049116</v>
      </c>
      <c r="D12" s="158">
        <v>0.20661689976629849</v>
      </c>
      <c r="E12" s="158">
        <v>0.19174044855205813</v>
      </c>
      <c r="F12" s="158">
        <v>0.19875502063463582</v>
      </c>
      <c r="G12" s="158">
        <v>0.15145852593481382</v>
      </c>
      <c r="H12" s="158">
        <v>0.16385266039011362</v>
      </c>
      <c r="I12" s="158">
        <v>0.12998240824505697</v>
      </c>
      <c r="J12" s="158">
        <v>0.14606455163037982</v>
      </c>
      <c r="K12" s="158">
        <v>0.13501031777952491</v>
      </c>
      <c r="L12" s="768"/>
      <c r="M12" s="603">
        <v>0.4</v>
      </c>
      <c r="N12" s="158">
        <v>0.33996189069175947</v>
      </c>
      <c r="O12" s="158">
        <v>0.31406623644642445</v>
      </c>
      <c r="P12" s="158">
        <v>0.27584019065083587</v>
      </c>
      <c r="Q12" s="158">
        <v>0.28170047316876351</v>
      </c>
      <c r="R12" s="158">
        <v>0.2062107292162115</v>
      </c>
      <c r="S12" s="158">
        <v>0.23628480285304579</v>
      </c>
      <c r="T12" s="158">
        <v>0.18089880580331308</v>
      </c>
      <c r="U12" s="158">
        <v>0.18381603446635589</v>
      </c>
      <c r="V12" s="158">
        <v>0.17353096769628373</v>
      </c>
      <c r="W12" s="768"/>
      <c r="X12" s="603">
        <v>6.404782237403929E-2</v>
      </c>
      <c r="Y12" s="158">
        <v>1.915778718435265E-2</v>
      </c>
      <c r="Z12" s="158">
        <v>2.3700316468931674E-2</v>
      </c>
      <c r="AA12" s="158">
        <v>5.251697194825157E-2</v>
      </c>
      <c r="AB12" s="158">
        <v>5.923147165527283E-2</v>
      </c>
      <c r="AC12" s="158">
        <v>5.878801360068639E-2</v>
      </c>
      <c r="AD12" s="158">
        <v>5.1522272868265967E-2</v>
      </c>
      <c r="AE12" s="158">
        <v>5.1491205709915881E-2</v>
      </c>
      <c r="AF12" s="158">
        <v>9.0506335443481037E-2</v>
      </c>
      <c r="AG12" s="158">
        <v>7.7272727272727271E-2</v>
      </c>
      <c r="AH12" s="769"/>
      <c r="AI12" s="4"/>
    </row>
    <row r="13" spans="1:38" ht="36">
      <c r="A13" s="606" t="s">
        <v>87</v>
      </c>
      <c r="B13" s="607">
        <v>15.690645406624531</v>
      </c>
      <c r="C13" s="608">
        <v>17.00337474631911</v>
      </c>
      <c r="D13" s="608">
        <v>15.974246402905534</v>
      </c>
      <c r="E13" s="608">
        <v>15.671827177942371</v>
      </c>
      <c r="F13" s="608">
        <v>16.251443504345467</v>
      </c>
      <c r="G13" s="608">
        <v>15.167292826373455</v>
      </c>
      <c r="H13" s="608">
        <v>17.383427591551389</v>
      </c>
      <c r="I13" s="608">
        <v>18.306257008117882</v>
      </c>
      <c r="J13" s="608">
        <v>19.840097754004638</v>
      </c>
      <c r="K13" s="608">
        <v>21.127902064970684</v>
      </c>
      <c r="L13" s="609">
        <v>21.500623416321439</v>
      </c>
      <c r="M13" s="607">
        <v>18.7</v>
      </c>
      <c r="N13" s="608">
        <v>19.835307350731547</v>
      </c>
      <c r="O13" s="608">
        <v>19.465964555966849</v>
      </c>
      <c r="P13" s="608">
        <v>19.373421076047553</v>
      </c>
      <c r="Q13" s="608">
        <v>19.995598430106735</v>
      </c>
      <c r="R13" s="608">
        <v>18.450071344531505</v>
      </c>
      <c r="S13" s="608">
        <v>21.682266435692902</v>
      </c>
      <c r="T13" s="608">
        <v>22.62557915728275</v>
      </c>
      <c r="U13" s="608">
        <v>24.505293629975945</v>
      </c>
      <c r="V13" s="608">
        <v>25.768843272895136</v>
      </c>
      <c r="W13" s="609">
        <v>26.083672753756105</v>
      </c>
      <c r="X13" s="607">
        <v>8.4913928715897349</v>
      </c>
      <c r="Y13" s="608">
        <v>10.847868924244636</v>
      </c>
      <c r="Z13" s="608">
        <v>10.030113343278172</v>
      </c>
      <c r="AA13" s="608">
        <v>9.5439989752785959</v>
      </c>
      <c r="AB13" s="608">
        <v>9.9533552160714738</v>
      </c>
      <c r="AC13" s="608">
        <v>9.6110457910960001</v>
      </c>
      <c r="AD13" s="608">
        <v>10.716632756599321</v>
      </c>
      <c r="AE13" s="608">
        <v>11.647718582717308</v>
      </c>
      <c r="AF13" s="608">
        <v>12.9744082085746</v>
      </c>
      <c r="AG13" s="608">
        <v>14.171717171717171</v>
      </c>
      <c r="AH13" s="608">
        <v>14.727221989674899</v>
      </c>
      <c r="AI13" s="4"/>
    </row>
    <row r="14" spans="1:38">
      <c r="A14" s="280" t="s">
        <v>0</v>
      </c>
      <c r="B14" s="604">
        <v>1.5876189976659412</v>
      </c>
      <c r="C14" s="281">
        <v>1.2076072646157561</v>
      </c>
      <c r="D14" s="281">
        <v>1.7775244148433993</v>
      </c>
      <c r="E14" s="281">
        <v>1.7384467335386604</v>
      </c>
      <c r="F14" s="281">
        <v>1.5286193427281887</v>
      </c>
      <c r="G14" s="281">
        <v>1.3247703534687936</v>
      </c>
      <c r="H14" s="281">
        <v>1.3534848060149385</v>
      </c>
      <c r="I14" s="281">
        <v>1.4667150757528649</v>
      </c>
      <c r="J14" s="281">
        <v>1.4638824038745546</v>
      </c>
      <c r="K14" s="281">
        <v>1.4810712704915547</v>
      </c>
      <c r="L14" s="605">
        <v>0.75272493263081686</v>
      </c>
      <c r="M14" s="604">
        <v>0.9</v>
      </c>
      <c r="N14" s="281">
        <v>0.66607348213311401</v>
      </c>
      <c r="O14" s="281">
        <v>1.3901628066957119</v>
      </c>
      <c r="P14" s="281">
        <v>0.90528197212195771</v>
      </c>
      <c r="Q14" s="281">
        <v>0.77614349117852033</v>
      </c>
      <c r="R14" s="281">
        <v>0.60736726162164867</v>
      </c>
      <c r="S14" s="281">
        <v>0.56579531701826891</v>
      </c>
      <c r="T14" s="281">
        <v>0.60883857675301523</v>
      </c>
      <c r="U14" s="281">
        <v>0.64794302722244124</v>
      </c>
      <c r="V14" s="281">
        <v>0.78274259797760615</v>
      </c>
      <c r="W14" s="605">
        <v>0.4275348636473984</v>
      </c>
      <c r="X14" s="604">
        <v>3.2630680030563171</v>
      </c>
      <c r="Y14" s="281">
        <v>2.3846883666618015</v>
      </c>
      <c r="Z14" s="281">
        <v>2.4369501875113277</v>
      </c>
      <c r="AA14" s="281">
        <v>3.1177148712693734</v>
      </c>
      <c r="AB14" s="281">
        <v>2.7943680742367776</v>
      </c>
      <c r="AC14" s="281">
        <v>2.5390066414566719</v>
      </c>
      <c r="AD14" s="281">
        <v>2.5750621684568027</v>
      </c>
      <c r="AE14" s="281">
        <v>2.789191944940097</v>
      </c>
      <c r="AF14" s="312">
        <v>2.664686528056964</v>
      </c>
      <c r="AG14" s="281">
        <v>2.5277777777777777</v>
      </c>
      <c r="AH14" s="281">
        <v>1.2333313400705614</v>
      </c>
      <c r="AI14" s="4"/>
    </row>
    <row r="15" spans="1:38" ht="12.75" customHeight="1">
      <c r="A15" s="319"/>
      <c r="B15" s="770" t="s">
        <v>379</v>
      </c>
      <c r="C15" s="770"/>
      <c r="D15" s="770"/>
      <c r="E15" s="770"/>
      <c r="F15" s="770"/>
      <c r="G15" s="770"/>
      <c r="H15" s="770"/>
      <c r="I15" s="770"/>
      <c r="J15" s="770"/>
      <c r="K15" s="770"/>
      <c r="L15" s="770"/>
      <c r="M15" s="770"/>
      <c r="N15" s="770"/>
      <c r="O15" s="770"/>
      <c r="P15" s="770"/>
      <c r="Q15" s="770"/>
      <c r="R15" s="770"/>
      <c r="S15" s="770"/>
      <c r="T15" s="770"/>
      <c r="U15" s="770"/>
      <c r="V15" s="770"/>
      <c r="W15" s="770"/>
      <c r="X15" s="770"/>
      <c r="Y15" s="770"/>
      <c r="Z15" s="770"/>
      <c r="AA15" s="770"/>
      <c r="AB15" s="770"/>
      <c r="AC15" s="770"/>
      <c r="AD15" s="770"/>
      <c r="AE15" s="770"/>
      <c r="AF15" s="770"/>
      <c r="AG15" s="770"/>
      <c r="AH15" s="770"/>
      <c r="AJ15" s="22"/>
      <c r="AK15" s="24"/>
    </row>
    <row r="16" spans="1:38" ht="24">
      <c r="A16" s="9" t="s">
        <v>69</v>
      </c>
      <c r="B16" s="156">
        <v>81.358871469453774</v>
      </c>
      <c r="C16" s="157">
        <v>76.864997038725207</v>
      </c>
      <c r="D16" s="157">
        <v>77.513461408582145</v>
      </c>
      <c r="E16" s="157">
        <v>76.363958769491262</v>
      </c>
      <c r="F16" s="158">
        <v>74.970059880239532</v>
      </c>
      <c r="G16" s="157">
        <v>76.672517453817818</v>
      </c>
      <c r="H16" s="157">
        <v>75.186167359778864</v>
      </c>
      <c r="I16" s="157">
        <v>75.48045876537995</v>
      </c>
      <c r="J16" s="157">
        <v>74.873811302469264</v>
      </c>
      <c r="K16" s="157">
        <v>75.767538521067749</v>
      </c>
      <c r="L16" s="159">
        <v>76.947374893043602</v>
      </c>
      <c r="M16" s="156">
        <v>95.279434683824775</v>
      </c>
      <c r="N16" s="157">
        <v>92.478089234667706</v>
      </c>
      <c r="O16" s="157">
        <v>92.130752451989807</v>
      </c>
      <c r="P16" s="157">
        <v>92.255021448518761</v>
      </c>
      <c r="Q16" s="158">
        <v>90.914009059399575</v>
      </c>
      <c r="R16" s="157">
        <v>91.373065146154858</v>
      </c>
      <c r="S16" s="157">
        <v>90.300141976591178</v>
      </c>
      <c r="T16" s="157">
        <v>90.326716930809866</v>
      </c>
      <c r="U16" s="157">
        <v>89.922724838316242</v>
      </c>
      <c r="V16" s="157">
        <v>89.801226503738064</v>
      </c>
      <c r="W16" s="159">
        <v>90.514268510747002</v>
      </c>
      <c r="X16" s="156">
        <v>55.117327079163545</v>
      </c>
      <c r="Y16" s="157">
        <v>46.349449987209006</v>
      </c>
      <c r="Z16" s="157">
        <v>55.239445567874547</v>
      </c>
      <c r="AA16" s="157">
        <v>52.915645930981746</v>
      </c>
      <c r="AB16" s="158">
        <v>51.14153373896837</v>
      </c>
      <c r="AC16" s="157">
        <v>54.224308155648139</v>
      </c>
      <c r="AD16" s="157">
        <v>54.625644045340792</v>
      </c>
      <c r="AE16" s="158">
        <v>55.437586192968382</v>
      </c>
      <c r="AF16" s="158">
        <v>55.661087457408975</v>
      </c>
      <c r="AG16" s="157">
        <v>57.575026479934102</v>
      </c>
      <c r="AH16" s="157">
        <v>59.566858732366377</v>
      </c>
      <c r="AI16" s="4"/>
      <c r="AJ16" s="22"/>
      <c r="AK16" s="24"/>
    </row>
    <row r="17" spans="1:37" ht="24">
      <c r="A17" s="51" t="s">
        <v>99</v>
      </c>
      <c r="B17" s="69">
        <v>3.502161876322011</v>
      </c>
      <c r="C17" s="154">
        <v>5.5907483539814429</v>
      </c>
      <c r="D17" s="154">
        <v>5.7729028138488268</v>
      </c>
      <c r="E17" s="154">
        <v>6.113075013442244</v>
      </c>
      <c r="F17" s="154">
        <v>6.3950997088392025</v>
      </c>
      <c r="G17" s="154">
        <v>5.7890331361687624</v>
      </c>
      <c r="H17" s="154">
        <v>6.1704033189555165</v>
      </c>
      <c r="I17" s="154">
        <v>6.0549958626650326</v>
      </c>
      <c r="J17" s="154">
        <v>6.1375658705001115</v>
      </c>
      <c r="K17" s="154">
        <v>5.8635561101985694</v>
      </c>
      <c r="L17" s="155">
        <v>6.2155113668386512</v>
      </c>
      <c r="M17" s="69">
        <v>0.53952894491421988</v>
      </c>
      <c r="N17" s="154">
        <v>1.951812022910755</v>
      </c>
      <c r="O17" s="154">
        <v>1.5126323871118637</v>
      </c>
      <c r="P17" s="154">
        <v>1.61463681467904</v>
      </c>
      <c r="Q17" s="154">
        <v>1.6041922646665077</v>
      </c>
      <c r="R17" s="154">
        <v>1.4665367171372221</v>
      </c>
      <c r="S17" s="154">
        <v>1.727958999930743</v>
      </c>
      <c r="T17" s="154">
        <v>1.782752902155887</v>
      </c>
      <c r="U17" s="154">
        <v>1.8110381515169245</v>
      </c>
      <c r="V17" s="154">
        <v>1.6881448563556227</v>
      </c>
      <c r="W17" s="155">
        <v>1.6864029485822722</v>
      </c>
      <c r="X17" s="69">
        <v>8.6125811957415976</v>
      </c>
      <c r="Y17" s="154">
        <v>12.702993092862624</v>
      </c>
      <c r="Z17" s="154">
        <v>12.264757610270475</v>
      </c>
      <c r="AA17" s="154">
        <v>12.75081776858919</v>
      </c>
      <c r="AB17" s="154">
        <v>13.55519925450858</v>
      </c>
      <c r="AC17" s="154">
        <v>12.389624239015157</v>
      </c>
      <c r="AD17" s="154">
        <v>12.213749447961137</v>
      </c>
      <c r="AE17" s="154">
        <v>11.822645886106992</v>
      </c>
      <c r="AF17" s="154">
        <v>11.661179390826195</v>
      </c>
      <c r="AG17" s="154">
        <v>11.276332823349417</v>
      </c>
      <c r="AH17" s="154">
        <v>12.017741728123795</v>
      </c>
      <c r="AI17" s="4"/>
      <c r="AJ17" s="22"/>
      <c r="AK17" s="24"/>
    </row>
    <row r="18" spans="1:37">
      <c r="A18" s="9" t="s">
        <v>100</v>
      </c>
      <c r="B18" s="156">
        <v>9.1891408485753381</v>
      </c>
      <c r="C18" s="157">
        <v>10.948404548241072</v>
      </c>
      <c r="D18" s="157">
        <v>9.4011898841428607</v>
      </c>
      <c r="E18" s="157">
        <v>9.6987221287938592</v>
      </c>
      <c r="F18" s="158">
        <v>10.12992363896061</v>
      </c>
      <c r="G18" s="157">
        <v>9.1847310686072419</v>
      </c>
      <c r="H18" s="157">
        <v>9.5846565664377348</v>
      </c>
      <c r="I18" s="157">
        <v>9.2732777268966053</v>
      </c>
      <c r="J18" s="157">
        <v>9.3773344909043175</v>
      </c>
      <c r="K18" s="157">
        <v>9.0989926737580102</v>
      </c>
      <c r="L18" s="159">
        <v>8.8137191107376527</v>
      </c>
      <c r="M18" s="156">
        <v>0.22094398788250535</v>
      </c>
      <c r="N18" s="157">
        <v>1.2800913079444194</v>
      </c>
      <c r="O18" s="157">
        <v>1.1785821422942184</v>
      </c>
      <c r="P18" s="157">
        <v>1.5474602458662419</v>
      </c>
      <c r="Q18" s="158">
        <v>1.9338333730675419</v>
      </c>
      <c r="R18" s="157">
        <v>1.9465569769851199</v>
      </c>
      <c r="S18" s="157">
        <v>2.3049553293164347</v>
      </c>
      <c r="T18" s="157">
        <v>2.4114821083585509</v>
      </c>
      <c r="U18" s="157">
        <v>2.5720882296021927</v>
      </c>
      <c r="V18" s="157">
        <v>2.7276317402099854</v>
      </c>
      <c r="W18" s="159">
        <v>2.8970368207860453</v>
      </c>
      <c r="X18" s="156">
        <v>26.769729490784517</v>
      </c>
      <c r="Y18" s="157">
        <v>29.844973138910209</v>
      </c>
      <c r="Z18" s="157">
        <v>21.930905174751487</v>
      </c>
      <c r="AA18" s="157">
        <v>21.72644755660658</v>
      </c>
      <c r="AB18" s="158">
        <v>22.379131721756291</v>
      </c>
      <c r="AC18" s="157">
        <v>20.237655785828544</v>
      </c>
      <c r="AD18" s="157">
        <v>19.4877079346386</v>
      </c>
      <c r="AE18" s="158">
        <v>18.536897803269419</v>
      </c>
      <c r="AF18" s="158">
        <v>18.065491068093934</v>
      </c>
      <c r="AG18" s="157">
        <v>17.35847946334</v>
      </c>
      <c r="AH18" s="157">
        <v>16.393567162609131</v>
      </c>
      <c r="AI18" s="4"/>
    </row>
    <row r="19" spans="1:37" ht="13.5">
      <c r="A19" s="51" t="s">
        <v>103</v>
      </c>
      <c r="B19" s="69">
        <v>2.9010358342665175</v>
      </c>
      <c r="C19" s="154">
        <v>3.6522389662206862</v>
      </c>
      <c r="D19" s="154">
        <v>3.6445574159007323</v>
      </c>
      <c r="E19" s="154">
        <v>3.8527759664115502</v>
      </c>
      <c r="F19" s="154">
        <v>4.0169202878646377</v>
      </c>
      <c r="G19" s="154">
        <v>3.8587371110714361</v>
      </c>
      <c r="H19" s="154">
        <v>4.1222505232643716</v>
      </c>
      <c r="I19" s="154">
        <v>4.0032705817068406</v>
      </c>
      <c r="J19" s="154">
        <v>4.0938137252922528</v>
      </c>
      <c r="K19" s="154">
        <v>4.0428863189669979</v>
      </c>
      <c r="L19" s="155">
        <v>3.7138846049402328</v>
      </c>
      <c r="M19" s="69">
        <v>1.8658187758576443</v>
      </c>
      <c r="N19" s="154">
        <v>2.3470958419283567</v>
      </c>
      <c r="O19" s="154">
        <v>2.2930998540754639</v>
      </c>
      <c r="P19" s="154">
        <v>2.2508948878631134</v>
      </c>
      <c r="Q19" s="154">
        <v>2.0846705422802545</v>
      </c>
      <c r="R19" s="154">
        <v>1.8418043543324609</v>
      </c>
      <c r="S19" s="154">
        <v>2.0885275988641872</v>
      </c>
      <c r="T19" s="154">
        <v>2.0460412713066969</v>
      </c>
      <c r="U19" s="154">
        <v>2.2520961506438097</v>
      </c>
      <c r="V19" s="154">
        <v>2.1516016722575024</v>
      </c>
      <c r="W19" s="155">
        <v>1.9500602123855053</v>
      </c>
      <c r="X19" s="69">
        <v>4.686943601959749</v>
      </c>
      <c r="Y19" s="154">
        <v>6.2031210028140187</v>
      </c>
      <c r="Z19" s="154">
        <v>5.7039258071264207</v>
      </c>
      <c r="AA19" s="154">
        <v>6.2164573273481638</v>
      </c>
      <c r="AB19" s="154">
        <v>6.9047031738200957</v>
      </c>
      <c r="AC19" s="154">
        <v>6.9386583229329624</v>
      </c>
      <c r="AD19" s="154">
        <v>6.8888561754747526</v>
      </c>
      <c r="AE19" s="154">
        <v>6.645586054482612</v>
      </c>
      <c r="AF19" s="154">
        <v>6.4451071311602579</v>
      </c>
      <c r="AG19" s="154">
        <v>6.4946451688831353</v>
      </c>
      <c r="AH19" s="154">
        <v>5.9735159710615822</v>
      </c>
      <c r="AI19" s="4"/>
    </row>
    <row r="20" spans="1:37" ht="13.5">
      <c r="A20" s="9" t="s">
        <v>104</v>
      </c>
      <c r="B20" s="156">
        <v>0.44915551816880372</v>
      </c>
      <c r="C20" s="157">
        <v>0.84772445703881671</v>
      </c>
      <c r="D20" s="157">
        <v>1.0381755262089321</v>
      </c>
      <c r="E20" s="157">
        <v>1.3922993190390602</v>
      </c>
      <c r="F20" s="158">
        <v>2.145136635468905</v>
      </c>
      <c r="G20" s="157">
        <v>2.5076608553982518</v>
      </c>
      <c r="H20" s="157">
        <v>2.7957171374992438</v>
      </c>
      <c r="I20" s="157">
        <v>2.8746349028151728</v>
      </c>
      <c r="J20" s="157">
        <v>3.1784578773870127</v>
      </c>
      <c r="K20" s="157">
        <v>2.9301391058580428</v>
      </c>
      <c r="L20" s="159">
        <v>2.9430870925671555</v>
      </c>
      <c r="M20" s="156">
        <v>0.24139561506109547</v>
      </c>
      <c r="N20" s="157">
        <v>0.35046485991805154</v>
      </c>
      <c r="O20" s="157">
        <v>0.56713541114794463</v>
      </c>
      <c r="P20" s="157">
        <v>0.6740781968765015</v>
      </c>
      <c r="Q20" s="158">
        <v>1.886114926431643</v>
      </c>
      <c r="R20" s="157">
        <v>2.1915128072503203</v>
      </c>
      <c r="S20" s="157">
        <v>2.369948295874222</v>
      </c>
      <c r="T20" s="157">
        <v>2.2528463156488931</v>
      </c>
      <c r="U20" s="157">
        <v>2.130672448140444</v>
      </c>
      <c r="V20" s="157">
        <v>2.167096153249092</v>
      </c>
      <c r="W20" s="159">
        <v>1.9686057083771593</v>
      </c>
      <c r="X20" s="156">
        <v>0.89443918541712175</v>
      </c>
      <c r="Y20" s="157">
        <v>1.805202346863173</v>
      </c>
      <c r="Z20" s="157">
        <v>1.7464134797023054</v>
      </c>
      <c r="AA20" s="157">
        <v>2.431286730803639</v>
      </c>
      <c r="AB20" s="158">
        <v>2.5295794915525236</v>
      </c>
      <c r="AC20" s="157">
        <v>2.9859378543887503</v>
      </c>
      <c r="AD20" s="157">
        <v>3.3677346186560819</v>
      </c>
      <c r="AE20" s="158">
        <v>3.698542261154246</v>
      </c>
      <c r="AF20" s="158">
        <v>4.4822510301352176</v>
      </c>
      <c r="AG20" s="157">
        <v>3.9011175076193698</v>
      </c>
      <c r="AH20" s="157">
        <v>4.1649436142746969</v>
      </c>
      <c r="AI20" s="4"/>
    </row>
    <row r="21" spans="1:37" s="553" customFormat="1">
      <c r="A21" s="606" t="s">
        <v>376</v>
      </c>
      <c r="B21" s="607">
        <v>0.31062731282292699</v>
      </c>
      <c r="C21" s="608">
        <v>0.33881599211482782</v>
      </c>
      <c r="D21" s="608">
        <v>0.25151362719013826</v>
      </c>
      <c r="E21" s="608">
        <v>0.26242732619463499</v>
      </c>
      <c r="F21" s="608">
        <v>0.22285392474992627</v>
      </c>
      <c r="G21" s="608">
        <v>0.17330005731538353</v>
      </c>
      <c r="H21" s="608">
        <v>0.21099751981126369</v>
      </c>
      <c r="I21" s="608">
        <v>0.25758974017448555</v>
      </c>
      <c r="J21" s="608">
        <v>0.21163711549339728</v>
      </c>
      <c r="K21" s="608">
        <v>0.15000881674336822</v>
      </c>
      <c r="L21" s="768">
        <v>0.29976346208202959</v>
      </c>
      <c r="M21" s="607">
        <v>0.35773834706219049</v>
      </c>
      <c r="N21" s="608">
        <v>0.33278562366105785</v>
      </c>
      <c r="O21" s="608">
        <v>0.19577272199768908</v>
      </c>
      <c r="P21" s="608">
        <v>0.18552610923206461</v>
      </c>
      <c r="Q21" s="608">
        <v>0.21006705986911209</v>
      </c>
      <c r="R21" s="608">
        <v>0.12781013635579944</v>
      </c>
      <c r="S21" s="608">
        <v>0.12071330589849109</v>
      </c>
      <c r="T21" s="608">
        <v>0.10266769056125004</v>
      </c>
      <c r="U21" s="608">
        <v>0.15611738268108516</v>
      </c>
      <c r="V21" s="608">
        <v>0.12241476428504899</v>
      </c>
      <c r="W21" s="768">
        <v>0.35075677892072099</v>
      </c>
      <c r="X21" s="607">
        <v>0.26942401514599867</v>
      </c>
      <c r="Y21" s="608">
        <v>0.35042752157632312</v>
      </c>
      <c r="Z21" s="608">
        <v>0.33532352651104214</v>
      </c>
      <c r="AA21" s="608">
        <v>0.3736735620793592</v>
      </c>
      <c r="AB21" s="608">
        <v>0.24183232958482118</v>
      </c>
      <c r="AC21" s="608">
        <v>0.24211839419369471</v>
      </c>
      <c r="AD21" s="608">
        <v>0.3322937340516019</v>
      </c>
      <c r="AE21" s="608">
        <v>0.46287079434600836</v>
      </c>
      <c r="AF21" s="608">
        <v>0.28072210700273059</v>
      </c>
      <c r="AG21" s="608">
        <v>0.18512247431990067</v>
      </c>
      <c r="AH21" s="769">
        <v>0.23582533278195655</v>
      </c>
      <c r="AI21" s="4"/>
    </row>
    <row r="22" spans="1:37" ht="13.5" customHeight="1">
      <c r="A22" s="602" t="s">
        <v>378</v>
      </c>
      <c r="B22" s="603">
        <v>0.40010265024262781</v>
      </c>
      <c r="C22" s="158">
        <v>0.28781513332663727</v>
      </c>
      <c r="D22" s="158">
        <v>0.24589711001823505</v>
      </c>
      <c r="E22" s="158">
        <v>0.22737412911418473</v>
      </c>
      <c r="F22" s="158">
        <v>0.23732351810141186</v>
      </c>
      <c r="G22" s="158">
        <v>0.17853789060960254</v>
      </c>
      <c r="H22" s="158">
        <v>0.19832904659859446</v>
      </c>
      <c r="I22" s="158">
        <v>0.15910938033280378</v>
      </c>
      <c r="J22" s="158">
        <v>0.18221647923438794</v>
      </c>
      <c r="K22" s="158">
        <v>0.17117627312353134</v>
      </c>
      <c r="L22" s="768"/>
      <c r="M22" s="603">
        <v>0.58709762219203976</v>
      </c>
      <c r="N22" s="158">
        <v>0.42407932901226164</v>
      </c>
      <c r="O22" s="158">
        <v>0.38997950955119304</v>
      </c>
      <c r="P22" s="158">
        <v>0.34212066831089316</v>
      </c>
      <c r="Q22" s="158">
        <v>0.35210621870931064</v>
      </c>
      <c r="R22" s="158">
        <v>0.25286438948022744</v>
      </c>
      <c r="S22" s="158">
        <v>0.30170025625043284</v>
      </c>
      <c r="T22" s="158">
        <v>0.23379665247644935</v>
      </c>
      <c r="U22" s="158">
        <v>0.2434820178853519</v>
      </c>
      <c r="V22" s="158">
        <v>0.23377106776637419</v>
      </c>
      <c r="W22" s="768"/>
      <c r="X22" s="603">
        <v>6.9991036235710166E-2</v>
      </c>
      <c r="Y22" s="158">
        <v>2.1488871834228703E-2</v>
      </c>
      <c r="Z22" s="158">
        <v>2.6342498973417321E-2</v>
      </c>
      <c r="AA22" s="158">
        <v>5.8058029708718616E-2</v>
      </c>
      <c r="AB22" s="158">
        <v>6.5778654826508798E-2</v>
      </c>
      <c r="AC22" s="158">
        <v>6.5038935470829159E-2</v>
      </c>
      <c r="AD22" s="158">
        <v>5.7706462534962456E-2</v>
      </c>
      <c r="AE22" s="158">
        <v>5.8279429669422914E-2</v>
      </c>
      <c r="AF22" s="158">
        <v>0.10399967823303971</v>
      </c>
      <c r="AG22" s="158">
        <v>9.0031775920913257E-2</v>
      </c>
      <c r="AH22" s="769"/>
      <c r="AI22" s="4"/>
    </row>
    <row r="23" spans="1:37">
      <c r="A23" s="610" t="s">
        <v>0</v>
      </c>
      <c r="B23" s="611">
        <v>1.8830875948737089</v>
      </c>
      <c r="C23" s="612">
        <v>1.4550076716067426</v>
      </c>
      <c r="D23" s="612">
        <v>2.1154519165239174</v>
      </c>
      <c r="E23" s="612">
        <v>2.0615254373019414</v>
      </c>
      <c r="F23" s="612">
        <v>1.8252485853980114</v>
      </c>
      <c r="G23" s="612">
        <v>1.5616268743580173</v>
      </c>
      <c r="H23" s="612">
        <v>1.6382727660540504</v>
      </c>
      <c r="I23" s="612">
        <v>1.7953823904220081</v>
      </c>
      <c r="J23" s="612">
        <v>1.826202830664863</v>
      </c>
      <c r="K23" s="612">
        <v>1.8778139662413738</v>
      </c>
      <c r="L23" s="613">
        <v>0.95889287965036152</v>
      </c>
      <c r="M23" s="611">
        <v>0.90443077192696952</v>
      </c>
      <c r="N23" s="612">
        <v>0.83088135202772739</v>
      </c>
      <c r="O23" s="612">
        <v>1.7261804888217738</v>
      </c>
      <c r="P23" s="612">
        <v>1.1228083644424824</v>
      </c>
      <c r="Q23" s="612">
        <v>0.97012598800638195</v>
      </c>
      <c r="R23" s="612">
        <v>0.74477963578318895</v>
      </c>
      <c r="S23" s="612">
        <v>0.72243576424960176</v>
      </c>
      <c r="T23" s="612">
        <v>0.78687319416662405</v>
      </c>
      <c r="U23" s="612">
        <v>0.85826286156629594</v>
      </c>
      <c r="V23" s="612">
        <v>1.0544663891675481</v>
      </c>
      <c r="W23" s="613">
        <v>0.57840382439878846</v>
      </c>
      <c r="X23" s="611">
        <v>3.5658591092719703</v>
      </c>
      <c r="Y23" s="612">
        <v>2.6748529035558963</v>
      </c>
      <c r="Z23" s="612">
        <v>2.708628717972557</v>
      </c>
      <c r="AA23" s="612">
        <v>3.4466644953907588</v>
      </c>
      <c r="AB23" s="612">
        <v>3.1032450803047746</v>
      </c>
      <c r="AC23" s="612">
        <v>2.8089788887131082</v>
      </c>
      <c r="AD23" s="612">
        <v>2.8841454438392464</v>
      </c>
      <c r="AE23" s="612">
        <v>3.156898611103097</v>
      </c>
      <c r="AF23" s="614">
        <v>3.0619573773694402</v>
      </c>
      <c r="AG23" s="612">
        <v>2.9451571142756268</v>
      </c>
      <c r="AH23" s="612">
        <v>1.4463365318310912</v>
      </c>
      <c r="AI23" s="4"/>
    </row>
    <row r="24" spans="1:37" ht="102.75" customHeight="1">
      <c r="A24" s="758" t="s">
        <v>381</v>
      </c>
      <c r="B24" s="758"/>
      <c r="C24" s="758"/>
      <c r="D24" s="758"/>
      <c r="E24" s="758"/>
      <c r="F24" s="758"/>
      <c r="G24" s="758"/>
      <c r="H24" s="758"/>
      <c r="I24" s="758"/>
      <c r="J24" s="758"/>
      <c r="K24" s="758"/>
      <c r="L24" s="758"/>
      <c r="M24" s="758"/>
      <c r="N24" s="758"/>
      <c r="O24" s="758"/>
      <c r="P24" s="758"/>
      <c r="Q24" s="758"/>
      <c r="R24" s="758"/>
      <c r="S24" s="758"/>
      <c r="T24" s="758"/>
      <c r="U24" s="758"/>
      <c r="V24" s="758"/>
      <c r="W24" s="758"/>
      <c r="X24" s="758"/>
      <c r="Y24" s="758"/>
      <c r="Z24" s="758"/>
      <c r="AA24" s="758"/>
      <c r="AB24" s="758"/>
      <c r="AC24" s="758"/>
      <c r="AD24" s="758"/>
      <c r="AE24" s="758"/>
      <c r="AF24" s="758"/>
      <c r="AG24" s="758"/>
      <c r="AH24" s="758"/>
    </row>
  </sheetData>
  <mergeCells count="14">
    <mergeCell ref="A2:AH2"/>
    <mergeCell ref="A24:AH24"/>
    <mergeCell ref="B3:L3"/>
    <mergeCell ref="M3:W3"/>
    <mergeCell ref="X3:AH3"/>
    <mergeCell ref="A3:A5"/>
    <mergeCell ref="B5:AF5"/>
    <mergeCell ref="L11:L12"/>
    <mergeCell ref="W11:W12"/>
    <mergeCell ref="AH11:AH12"/>
    <mergeCell ref="L21:L22"/>
    <mergeCell ref="W21:W22"/>
    <mergeCell ref="AH21:AH22"/>
    <mergeCell ref="B15:AH15"/>
  </mergeCells>
  <phoneticPr fontId="1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L34"/>
  <sheetViews>
    <sheetView showGridLines="0" zoomScaleNormal="100" workbookViewId="0">
      <selection sqref="A1:B1"/>
    </sheetView>
  </sheetViews>
  <sheetFormatPr baseColWidth="10" defaultColWidth="11.42578125" defaultRowHeight="12.75"/>
  <cols>
    <col min="1" max="1" width="8.140625" style="211" customWidth="1"/>
    <col min="2" max="11" width="11.42578125" style="211"/>
    <col min="12" max="12" width="6" style="211" customWidth="1"/>
    <col min="13" max="16384" width="11.42578125" style="211"/>
  </cols>
  <sheetData>
    <row r="1" spans="1:12">
      <c r="A1" s="716" t="s">
        <v>486</v>
      </c>
      <c r="B1" s="716"/>
    </row>
    <row r="2" spans="1:12" ht="12.75" customHeight="1">
      <c r="A2" s="773" t="s">
        <v>485</v>
      </c>
      <c r="B2" s="773"/>
      <c r="C2" s="773"/>
      <c r="D2" s="773"/>
      <c r="E2" s="773"/>
      <c r="F2" s="773"/>
      <c r="G2" s="773"/>
      <c r="H2" s="773"/>
      <c r="I2" s="773"/>
      <c r="J2" s="773"/>
      <c r="K2" s="773"/>
    </row>
    <row r="3" spans="1:12" ht="12.75" customHeight="1">
      <c r="A3" s="774" t="s">
        <v>3</v>
      </c>
      <c r="B3" s="777" t="s">
        <v>145</v>
      </c>
      <c r="C3" s="777" t="s">
        <v>483</v>
      </c>
      <c r="D3" s="777" t="s">
        <v>484</v>
      </c>
      <c r="E3" s="777" t="s">
        <v>184</v>
      </c>
      <c r="F3" s="777" t="s">
        <v>185</v>
      </c>
      <c r="G3" s="779" t="s">
        <v>228</v>
      </c>
      <c r="H3" s="779"/>
      <c r="I3" s="779"/>
      <c r="J3" s="779"/>
      <c r="K3" s="779"/>
      <c r="L3" s="254"/>
    </row>
    <row r="4" spans="1:12" ht="48" customHeight="1">
      <c r="A4" s="775"/>
      <c r="B4" s="778"/>
      <c r="C4" s="778"/>
      <c r="D4" s="778"/>
      <c r="E4" s="778"/>
      <c r="F4" s="778"/>
      <c r="G4" s="241" t="s">
        <v>230</v>
      </c>
      <c r="H4" s="187" t="s">
        <v>229</v>
      </c>
      <c r="I4" s="188" t="s">
        <v>231</v>
      </c>
      <c r="J4" s="188" t="s">
        <v>232</v>
      </c>
      <c r="K4" s="188" t="s">
        <v>233</v>
      </c>
      <c r="L4" s="254"/>
    </row>
    <row r="5" spans="1:12">
      <c r="A5" s="776"/>
      <c r="B5" s="780" t="s">
        <v>39</v>
      </c>
      <c r="C5" s="781"/>
      <c r="D5" s="782" t="s">
        <v>40</v>
      </c>
      <c r="E5" s="783"/>
      <c r="F5" s="255" t="s">
        <v>39</v>
      </c>
      <c r="G5" s="782" t="s">
        <v>123</v>
      </c>
      <c r="H5" s="783"/>
      <c r="I5" s="783"/>
      <c r="J5" s="783"/>
      <c r="K5" s="783"/>
      <c r="L5" s="254"/>
    </row>
    <row r="6" spans="1:12">
      <c r="A6" s="257">
        <v>1975</v>
      </c>
      <c r="B6" s="258">
        <v>163447</v>
      </c>
      <c r="C6" s="259">
        <v>11203</v>
      </c>
      <c r="D6" s="260">
        <v>6.9</v>
      </c>
      <c r="E6" s="349" t="s">
        <v>93</v>
      </c>
      <c r="F6" s="349" t="s">
        <v>93</v>
      </c>
      <c r="G6" s="349" t="s">
        <v>93</v>
      </c>
      <c r="H6" s="349" t="s">
        <v>93</v>
      </c>
      <c r="I6" s="351" t="s">
        <v>93</v>
      </c>
      <c r="J6" s="351" t="s">
        <v>93</v>
      </c>
      <c r="K6" s="351" t="s">
        <v>93</v>
      </c>
      <c r="L6" s="254"/>
    </row>
    <row r="7" spans="1:12">
      <c r="A7" s="261">
        <v>1980</v>
      </c>
      <c r="B7" s="262">
        <v>189953</v>
      </c>
      <c r="C7" s="263">
        <v>13210</v>
      </c>
      <c r="D7" s="252">
        <v>7</v>
      </c>
      <c r="E7" s="253">
        <v>5.3</v>
      </c>
      <c r="F7" s="263">
        <v>10030</v>
      </c>
      <c r="G7" s="350" t="s">
        <v>93</v>
      </c>
      <c r="H7" s="350" t="s">
        <v>93</v>
      </c>
      <c r="I7" s="352" t="s">
        <v>93</v>
      </c>
      <c r="J7" s="352" t="s">
        <v>93</v>
      </c>
      <c r="K7" s="352" t="s">
        <v>93</v>
      </c>
      <c r="L7" s="254"/>
    </row>
    <row r="8" spans="1:12">
      <c r="A8" s="257">
        <v>1985</v>
      </c>
      <c r="B8" s="258">
        <v>206823</v>
      </c>
      <c r="C8" s="259">
        <v>15351</v>
      </c>
      <c r="D8" s="264">
        <v>7.4</v>
      </c>
      <c r="E8" s="265">
        <v>5.2</v>
      </c>
      <c r="F8" s="259">
        <v>10674</v>
      </c>
      <c r="G8" s="349" t="s">
        <v>93</v>
      </c>
      <c r="H8" s="349" t="s">
        <v>93</v>
      </c>
      <c r="I8" s="351" t="s">
        <v>93</v>
      </c>
      <c r="J8" s="351" t="s">
        <v>93</v>
      </c>
      <c r="K8" s="351" t="s">
        <v>93</v>
      </c>
      <c r="L8" s="254"/>
    </row>
    <row r="9" spans="1:12">
      <c r="A9" s="261">
        <v>1990</v>
      </c>
      <c r="B9" s="262">
        <v>277868</v>
      </c>
      <c r="C9" s="263">
        <v>24290</v>
      </c>
      <c r="D9" s="252">
        <v>8.6999999999999993</v>
      </c>
      <c r="E9" s="253">
        <v>6.1</v>
      </c>
      <c r="F9" s="263">
        <v>16850</v>
      </c>
      <c r="G9" s="350" t="s">
        <v>93</v>
      </c>
      <c r="H9" s="350" t="s">
        <v>93</v>
      </c>
      <c r="I9" s="352" t="s">
        <v>93</v>
      </c>
      <c r="J9" s="352" t="s">
        <v>93</v>
      </c>
      <c r="K9" s="352" t="s">
        <v>93</v>
      </c>
      <c r="L9" s="254"/>
    </row>
    <row r="10" spans="1:12">
      <c r="A10" s="257">
        <v>1995</v>
      </c>
      <c r="B10" s="258">
        <v>261427</v>
      </c>
      <c r="C10" s="259">
        <v>36786</v>
      </c>
      <c r="D10" s="264">
        <v>14.1</v>
      </c>
      <c r="E10" s="265">
        <v>10.8</v>
      </c>
      <c r="F10" s="259">
        <v>28223</v>
      </c>
      <c r="G10" s="349" t="s">
        <v>93</v>
      </c>
      <c r="H10" s="349" t="s">
        <v>93</v>
      </c>
      <c r="I10" s="351" t="s">
        <v>93</v>
      </c>
      <c r="J10" s="351" t="s">
        <v>93</v>
      </c>
      <c r="K10" s="351" t="s">
        <v>93</v>
      </c>
      <c r="L10" s="254"/>
    </row>
    <row r="11" spans="1:12" ht="12.75" customHeight="1">
      <c r="A11" s="261">
        <v>1996</v>
      </c>
      <c r="B11" s="262">
        <v>266687</v>
      </c>
      <c r="C11" s="263">
        <v>38273</v>
      </c>
      <c r="D11" s="252">
        <v>14.4</v>
      </c>
      <c r="E11" s="253">
        <v>11</v>
      </c>
      <c r="F11" s="263">
        <v>29423</v>
      </c>
      <c r="G11" s="350" t="s">
        <v>93</v>
      </c>
      <c r="H11" s="350" t="s">
        <v>93</v>
      </c>
      <c r="I11" s="352" t="s">
        <v>93</v>
      </c>
      <c r="J11" s="352" t="s">
        <v>93</v>
      </c>
      <c r="K11" s="352" t="s">
        <v>93</v>
      </c>
      <c r="L11" s="254"/>
    </row>
    <row r="12" spans="1:12" ht="12.75" customHeight="1">
      <c r="A12" s="257">
        <v>1997</v>
      </c>
      <c r="B12" s="258">
        <v>267228</v>
      </c>
      <c r="C12" s="259">
        <v>40135</v>
      </c>
      <c r="D12" s="264">
        <v>15</v>
      </c>
      <c r="E12" s="265">
        <v>11.6</v>
      </c>
      <c r="F12" s="259">
        <v>31125</v>
      </c>
      <c r="G12" s="349" t="s">
        <v>93</v>
      </c>
      <c r="H12" s="349" t="s">
        <v>93</v>
      </c>
      <c r="I12" s="351" t="s">
        <v>93</v>
      </c>
      <c r="J12" s="351" t="s">
        <v>93</v>
      </c>
      <c r="K12" s="351" t="s">
        <v>93</v>
      </c>
      <c r="L12" s="254"/>
    </row>
    <row r="13" spans="1:12">
      <c r="A13" s="261">
        <v>1998</v>
      </c>
      <c r="B13" s="262">
        <v>271999</v>
      </c>
      <c r="C13" s="263">
        <v>44197</v>
      </c>
      <c r="D13" s="252">
        <v>16.2</v>
      </c>
      <c r="E13" s="253">
        <v>12.8</v>
      </c>
      <c r="F13" s="263">
        <v>34775</v>
      </c>
      <c r="G13" s="350" t="s">
        <v>93</v>
      </c>
      <c r="H13" s="350" t="s">
        <v>93</v>
      </c>
      <c r="I13" s="352" t="s">
        <v>93</v>
      </c>
      <c r="J13" s="352" t="s">
        <v>93</v>
      </c>
      <c r="K13" s="352" t="s">
        <v>93</v>
      </c>
      <c r="L13" s="254"/>
    </row>
    <row r="14" spans="1:12">
      <c r="A14" s="257">
        <v>1999</v>
      </c>
      <c r="B14" s="258">
        <v>290983</v>
      </c>
      <c r="C14" s="259">
        <v>49693</v>
      </c>
      <c r="D14" s="264">
        <v>17.100000000000001</v>
      </c>
      <c r="E14" s="265">
        <v>13.7</v>
      </c>
      <c r="F14" s="259">
        <v>39898</v>
      </c>
      <c r="G14" s="349" t="s">
        <v>93</v>
      </c>
      <c r="H14" s="349" t="s">
        <v>93</v>
      </c>
      <c r="I14" s="351" t="s">
        <v>93</v>
      </c>
      <c r="J14" s="351" t="s">
        <v>93</v>
      </c>
      <c r="K14" s="351" t="s">
        <v>93</v>
      </c>
      <c r="L14" s="254"/>
    </row>
    <row r="15" spans="1:12">
      <c r="A15" s="261">
        <v>2000</v>
      </c>
      <c r="B15" s="262">
        <v>314539</v>
      </c>
      <c r="C15" s="263">
        <v>54888</v>
      </c>
      <c r="D15" s="252">
        <v>17.5</v>
      </c>
      <c r="E15" s="253">
        <v>14.4</v>
      </c>
      <c r="F15" s="263">
        <v>45149</v>
      </c>
      <c r="G15" s="350" t="s">
        <v>93</v>
      </c>
      <c r="H15" s="350" t="s">
        <v>93</v>
      </c>
      <c r="I15" s="352" t="s">
        <v>93</v>
      </c>
      <c r="J15" s="352" t="s">
        <v>93</v>
      </c>
      <c r="K15" s="352" t="s">
        <v>93</v>
      </c>
      <c r="L15" s="254"/>
    </row>
    <row r="16" spans="1:12">
      <c r="A16" s="257">
        <v>2001</v>
      </c>
      <c r="B16" s="258">
        <v>344659</v>
      </c>
      <c r="C16" s="259">
        <v>63507</v>
      </c>
      <c r="D16" s="264">
        <v>18.399999999999999</v>
      </c>
      <c r="E16" s="265">
        <v>15.4</v>
      </c>
      <c r="F16" s="259">
        <v>53175</v>
      </c>
      <c r="G16" s="349" t="s">
        <v>93</v>
      </c>
      <c r="H16" s="349" t="s">
        <v>93</v>
      </c>
      <c r="I16" s="351" t="s">
        <v>93</v>
      </c>
      <c r="J16" s="351" t="s">
        <v>93</v>
      </c>
      <c r="K16" s="351" t="s">
        <v>93</v>
      </c>
      <c r="L16" s="254"/>
    </row>
    <row r="17" spans="1:12">
      <c r="A17" s="261">
        <v>2002</v>
      </c>
      <c r="B17" s="262">
        <v>358792</v>
      </c>
      <c r="C17" s="263">
        <v>68566</v>
      </c>
      <c r="D17" s="252">
        <v>19.100000000000001</v>
      </c>
      <c r="E17" s="253">
        <v>16.3</v>
      </c>
      <c r="F17" s="263">
        <v>58480</v>
      </c>
      <c r="G17" s="267">
        <v>3.6901504787961699</v>
      </c>
      <c r="H17" s="301">
        <v>7.3067715458276341</v>
      </c>
      <c r="I17" s="302">
        <v>3.2096443228454175</v>
      </c>
      <c r="J17" s="302">
        <v>51.966484268125853</v>
      </c>
      <c r="K17" s="302">
        <v>33.826949384404926</v>
      </c>
      <c r="L17" s="254"/>
    </row>
    <row r="18" spans="1:12">
      <c r="A18" s="257">
        <v>2003</v>
      </c>
      <c r="B18" s="258">
        <v>377395</v>
      </c>
      <c r="C18" s="259">
        <v>70890</v>
      </c>
      <c r="D18" s="264">
        <v>18.8</v>
      </c>
      <c r="E18" s="265">
        <v>15.9</v>
      </c>
      <c r="F18" s="259">
        <v>60113</v>
      </c>
      <c r="G18" s="266">
        <v>4.7277627135561353</v>
      </c>
      <c r="H18" s="299">
        <v>7.5258263603546647</v>
      </c>
      <c r="I18" s="300">
        <v>3.2854790145226493</v>
      </c>
      <c r="J18" s="300">
        <v>52.244938698783962</v>
      </c>
      <c r="K18" s="300">
        <v>32.215993212782593</v>
      </c>
      <c r="L18" s="254"/>
    </row>
    <row r="19" spans="1:12">
      <c r="A19" s="261">
        <v>2004</v>
      </c>
      <c r="B19" s="262">
        <v>358704</v>
      </c>
      <c r="C19" s="263">
        <v>68235</v>
      </c>
      <c r="D19" s="252">
        <v>19</v>
      </c>
      <c r="E19" s="253">
        <v>16.2</v>
      </c>
      <c r="F19" s="263">
        <v>58247</v>
      </c>
      <c r="G19" s="267">
        <v>6.7625800470410491</v>
      </c>
      <c r="H19" s="301">
        <v>8.3197417892767014</v>
      </c>
      <c r="I19" s="302">
        <v>3.2396518275619348</v>
      </c>
      <c r="J19" s="302">
        <v>49.048019640496506</v>
      </c>
      <c r="K19" s="302">
        <v>32.630006695623806</v>
      </c>
      <c r="L19" s="254"/>
    </row>
    <row r="20" spans="1:12">
      <c r="A20" s="257">
        <v>2005</v>
      </c>
      <c r="B20" s="258">
        <v>355961</v>
      </c>
      <c r="C20" s="259">
        <v>65769</v>
      </c>
      <c r="D20" s="264">
        <v>18.5</v>
      </c>
      <c r="E20" s="265">
        <v>15.7</v>
      </c>
      <c r="F20" s="259">
        <v>55773</v>
      </c>
      <c r="G20" s="266">
        <v>10.060423502411561</v>
      </c>
      <c r="H20" s="299">
        <v>10.155451562584046</v>
      </c>
      <c r="I20" s="300">
        <v>3.4425259534183206</v>
      </c>
      <c r="J20" s="300">
        <v>39.685869506750578</v>
      </c>
      <c r="K20" s="300">
        <v>36.655729474835489</v>
      </c>
      <c r="L20" s="254"/>
    </row>
    <row r="21" spans="1:12">
      <c r="A21" s="261">
        <v>2006</v>
      </c>
      <c r="B21" s="262">
        <v>344822</v>
      </c>
      <c r="C21" s="263">
        <v>63413</v>
      </c>
      <c r="D21" s="252">
        <v>18.399999999999999</v>
      </c>
      <c r="E21" s="253">
        <v>15.5</v>
      </c>
      <c r="F21" s="263">
        <v>53554</v>
      </c>
      <c r="G21" s="267">
        <v>16.271426970907868</v>
      </c>
      <c r="H21" s="301">
        <v>11.972961870261791</v>
      </c>
      <c r="I21" s="302">
        <v>3.8503193038801959</v>
      </c>
      <c r="J21" s="302">
        <v>28.406841692497292</v>
      </c>
      <c r="K21" s="302">
        <v>39.498450162452855</v>
      </c>
      <c r="L21" s="254"/>
    </row>
    <row r="22" spans="1:12" ht="12.75" customHeight="1">
      <c r="A22" s="268">
        <v>2007</v>
      </c>
      <c r="B22" s="269">
        <v>361360</v>
      </c>
      <c r="C22" s="270">
        <v>64028</v>
      </c>
      <c r="D22" s="271">
        <v>17.718618552136373</v>
      </c>
      <c r="E22" s="272">
        <v>14.876854106707993</v>
      </c>
      <c r="F22" s="270">
        <v>53759</v>
      </c>
      <c r="G22" s="273">
        <v>22.163730724157816</v>
      </c>
      <c r="H22" s="303">
        <v>12.645324503804014</v>
      </c>
      <c r="I22" s="304">
        <v>4.5908592049703305</v>
      </c>
      <c r="J22" s="304">
        <v>19.723209137074722</v>
      </c>
      <c r="K22" s="304">
        <v>40.876876429993118</v>
      </c>
      <c r="L22" s="254"/>
    </row>
    <row r="23" spans="1:12">
      <c r="A23" s="261">
        <v>2008</v>
      </c>
      <c r="B23" s="262">
        <v>396610</v>
      </c>
      <c r="C23" s="263">
        <v>69809</v>
      </c>
      <c r="D23" s="252">
        <v>17.601422051889763</v>
      </c>
      <c r="E23" s="253">
        <v>14.712185774438366</v>
      </c>
      <c r="F23" s="263">
        <v>58350</v>
      </c>
      <c r="G23" s="267">
        <v>25.885175664095971</v>
      </c>
      <c r="H23" s="301">
        <v>15.06598114824336</v>
      </c>
      <c r="I23" s="302">
        <v>4.3821765209940011</v>
      </c>
      <c r="J23" s="302">
        <v>13.189374464438734</v>
      </c>
      <c r="K23" s="302">
        <v>41.477292202227936</v>
      </c>
      <c r="L23" s="254"/>
    </row>
    <row r="24" spans="1:12">
      <c r="A24" s="268">
        <v>2009</v>
      </c>
      <c r="B24" s="269">
        <v>424273</v>
      </c>
      <c r="C24" s="270">
        <v>74024</v>
      </c>
      <c r="D24" s="271">
        <v>17.447256836989393</v>
      </c>
      <c r="E24" s="272">
        <v>14.356322462188261</v>
      </c>
      <c r="F24" s="270">
        <v>60910</v>
      </c>
      <c r="G24" s="273">
        <v>26.53915613199803</v>
      </c>
      <c r="H24" s="303">
        <v>17.161385650960433</v>
      </c>
      <c r="I24" s="304">
        <v>4.5263503529798061</v>
      </c>
      <c r="J24" s="304">
        <v>9.8916434083073401</v>
      </c>
      <c r="K24" s="304">
        <v>41.88146445575439</v>
      </c>
      <c r="L24" s="254"/>
    </row>
    <row r="25" spans="1:12">
      <c r="A25" s="261">
        <v>2010</v>
      </c>
      <c r="B25" s="262">
        <v>444608</v>
      </c>
      <c r="C25" s="263">
        <v>80130</v>
      </c>
      <c r="D25" s="252">
        <v>18</v>
      </c>
      <c r="E25" s="253">
        <v>14.9</v>
      </c>
      <c r="F25" s="263">
        <v>66413</v>
      </c>
      <c r="G25" s="267">
        <v>26.193666902564257</v>
      </c>
      <c r="H25" s="301">
        <v>19.819914775721621</v>
      </c>
      <c r="I25" s="302">
        <v>4.7355186484573801</v>
      </c>
      <c r="J25" s="302">
        <v>7.1748001144354268</v>
      </c>
      <c r="K25" s="302">
        <v>42.076099558821319</v>
      </c>
      <c r="L25" s="254"/>
    </row>
    <row r="26" spans="1:12">
      <c r="A26" s="268">
        <v>2011</v>
      </c>
      <c r="B26" s="274">
        <v>518748</v>
      </c>
      <c r="C26" s="270">
        <v>88119</v>
      </c>
      <c r="D26" s="271">
        <v>17</v>
      </c>
      <c r="E26" s="272">
        <v>14.1</v>
      </c>
      <c r="F26" s="270">
        <v>72886</v>
      </c>
      <c r="G26" s="273">
        <v>26.039294240320498</v>
      </c>
      <c r="H26" s="303">
        <v>21.739428696869084</v>
      </c>
      <c r="I26" s="304">
        <v>4.4356940976319184</v>
      </c>
      <c r="J26" s="304">
        <v>5.7637955162857066</v>
      </c>
      <c r="K26" s="304">
        <v>42.021787448892788</v>
      </c>
      <c r="L26" s="254"/>
    </row>
    <row r="27" spans="1:12">
      <c r="A27" s="261">
        <v>2012</v>
      </c>
      <c r="B27" s="262">
        <v>495088</v>
      </c>
      <c r="C27" s="263">
        <v>95467</v>
      </c>
      <c r="D27" s="252">
        <v>19.282834566784089</v>
      </c>
      <c r="E27" s="253">
        <v>16.065224768122029</v>
      </c>
      <c r="F27" s="263">
        <v>79537</v>
      </c>
      <c r="G27" s="267">
        <v>26.376403434879364</v>
      </c>
      <c r="H27" s="301">
        <v>23.366483523391629</v>
      </c>
      <c r="I27" s="302">
        <v>3.9252171945132455</v>
      </c>
      <c r="J27" s="302">
        <v>5.123401687265047</v>
      </c>
      <c r="K27" s="302">
        <v>41.208494159950718</v>
      </c>
      <c r="L27" s="254"/>
    </row>
    <row r="28" spans="1:12">
      <c r="A28" s="268">
        <v>2013</v>
      </c>
      <c r="B28" s="305">
        <v>508621</v>
      </c>
      <c r="C28" s="270">
        <v>102480</v>
      </c>
      <c r="D28" s="271">
        <v>20.148597875431804</v>
      </c>
      <c r="E28" s="272">
        <v>16.941887967661579</v>
      </c>
      <c r="F28" s="270">
        <v>86170</v>
      </c>
      <c r="G28" s="273">
        <v>25.906928165254726</v>
      </c>
      <c r="H28" s="303">
        <v>24.788209353603342</v>
      </c>
      <c r="I28" s="304">
        <v>3.9398862713241263</v>
      </c>
      <c r="J28" s="304">
        <v>4.7522339561332245</v>
      </c>
      <c r="K28" s="304">
        <v>40.612742253684573</v>
      </c>
      <c r="L28" s="254"/>
    </row>
    <row r="29" spans="1:12">
      <c r="A29" s="261">
        <v>2014</v>
      </c>
      <c r="B29" s="306">
        <v>504882</v>
      </c>
      <c r="C29" s="263">
        <v>109223</v>
      </c>
      <c r="D29" s="252">
        <v>21.6</v>
      </c>
      <c r="E29" s="253">
        <v>18.399999999999999</v>
      </c>
      <c r="F29" s="263">
        <v>92916</v>
      </c>
      <c r="G29" s="267">
        <v>27.223513711309138</v>
      </c>
      <c r="H29" s="301">
        <v>25.212019458435574</v>
      </c>
      <c r="I29" s="302">
        <v>3.7173360885100522</v>
      </c>
      <c r="J29" s="302">
        <v>4.6020061130483443</v>
      </c>
      <c r="K29" s="302">
        <v>39.245124628696885</v>
      </c>
      <c r="L29" s="254"/>
    </row>
    <row r="30" spans="1:12">
      <c r="A30" s="268">
        <v>2015</v>
      </c>
      <c r="B30" s="274">
        <v>506580</v>
      </c>
      <c r="C30" s="326">
        <v>115473</v>
      </c>
      <c r="D30" s="271">
        <v>22.8</v>
      </c>
      <c r="E30" s="272">
        <v>19.600000000000001</v>
      </c>
      <c r="F30" s="270">
        <v>99087</v>
      </c>
      <c r="G30" s="273">
        <v>27.323463219191218</v>
      </c>
      <c r="H30" s="303">
        <v>26.204244754609583</v>
      </c>
      <c r="I30" s="304">
        <v>3.5161020113637509</v>
      </c>
      <c r="J30" s="304">
        <v>4.1458516253393478</v>
      </c>
      <c r="K30" s="304">
        <v>38.810338389496103</v>
      </c>
      <c r="L30" s="254"/>
    </row>
    <row r="31" spans="1:12" ht="13.5">
      <c r="A31" s="261" t="s">
        <v>372</v>
      </c>
      <c r="B31" s="306">
        <v>509760</v>
      </c>
      <c r="C31" s="263">
        <v>118364</v>
      </c>
      <c r="D31" s="252">
        <v>23.2</v>
      </c>
      <c r="E31" s="253">
        <v>19.899999999999999</v>
      </c>
      <c r="F31" s="263">
        <v>101294</v>
      </c>
      <c r="G31" s="267">
        <v>28.682843998657376</v>
      </c>
      <c r="H31" s="301">
        <v>27.006535431516181</v>
      </c>
      <c r="I31" s="302">
        <v>3.3871700199419514</v>
      </c>
      <c r="J31" s="302">
        <v>3.796868521333939</v>
      </c>
      <c r="K31" s="302">
        <v>37.126582028550551</v>
      </c>
      <c r="L31" s="254"/>
    </row>
    <row r="32" spans="1:12" ht="13.5">
      <c r="A32" s="268" t="s">
        <v>373</v>
      </c>
      <c r="B32" s="274">
        <v>511724</v>
      </c>
      <c r="C32" s="326">
        <v>120696</v>
      </c>
      <c r="D32" s="579">
        <v>23.6</v>
      </c>
      <c r="E32" s="349" t="s">
        <v>93</v>
      </c>
      <c r="F32" s="349" t="s">
        <v>93</v>
      </c>
      <c r="G32" s="349" t="s">
        <v>93</v>
      </c>
      <c r="H32" s="349" t="s">
        <v>93</v>
      </c>
      <c r="I32" s="351" t="s">
        <v>93</v>
      </c>
      <c r="J32" s="351" t="s">
        <v>93</v>
      </c>
      <c r="K32" s="351" t="s">
        <v>93</v>
      </c>
      <c r="L32" s="254"/>
    </row>
    <row r="33" spans="1:11" ht="129" customHeight="1">
      <c r="A33" s="771" t="s">
        <v>441</v>
      </c>
      <c r="B33" s="771"/>
      <c r="C33" s="771"/>
      <c r="D33" s="771"/>
      <c r="E33" s="771"/>
      <c r="F33" s="771"/>
      <c r="G33" s="771"/>
      <c r="H33" s="771"/>
      <c r="I33" s="771"/>
      <c r="J33" s="771"/>
      <c r="K33" s="771"/>
    </row>
    <row r="34" spans="1:11" ht="15.75" customHeight="1">
      <c r="A34" s="772"/>
      <c r="B34" s="772"/>
      <c r="C34" s="772"/>
      <c r="D34" s="772"/>
      <c r="E34" s="772"/>
      <c r="F34" s="772"/>
      <c r="G34" s="772"/>
      <c r="H34" s="772"/>
      <c r="I34" s="772"/>
      <c r="J34" s="772"/>
      <c r="K34" s="772"/>
    </row>
  </sheetData>
  <mergeCells count="14">
    <mergeCell ref="A1:B1"/>
    <mergeCell ref="A33:K33"/>
    <mergeCell ref="A34:K34"/>
    <mergeCell ref="A2:K2"/>
    <mergeCell ref="A3:A5"/>
    <mergeCell ref="B3:B4"/>
    <mergeCell ref="C3:C4"/>
    <mergeCell ref="D3:D4"/>
    <mergeCell ref="E3:E4"/>
    <mergeCell ref="F3:F4"/>
    <mergeCell ref="G3:K3"/>
    <mergeCell ref="B5:C5"/>
    <mergeCell ref="D5:E5"/>
    <mergeCell ref="G5:K5"/>
  </mergeCells>
  <hyperlinks>
    <hyperlink ref="A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J26"/>
  <sheetViews>
    <sheetView showGridLines="0" workbookViewId="0">
      <selection sqref="A1:B1"/>
    </sheetView>
  </sheetViews>
  <sheetFormatPr baseColWidth="10" defaultRowHeight="12.75"/>
  <sheetData>
    <row r="1" spans="1:10" s="654" customFormat="1">
      <c r="A1" s="716" t="s">
        <v>486</v>
      </c>
      <c r="B1" s="716"/>
    </row>
    <row r="2" spans="1:10">
      <c r="A2" s="784" t="s">
        <v>454</v>
      </c>
      <c r="B2" s="784"/>
      <c r="C2" s="784"/>
      <c r="D2" s="784"/>
      <c r="E2" s="784"/>
      <c r="F2" s="784"/>
      <c r="G2" s="784"/>
      <c r="H2" s="784"/>
      <c r="I2" s="784"/>
      <c r="J2" s="784"/>
    </row>
    <row r="24" spans="1:10" ht="44.25" customHeight="1">
      <c r="A24" s="715" t="s">
        <v>405</v>
      </c>
      <c r="B24" s="715"/>
      <c r="C24" s="715"/>
      <c r="D24" s="715"/>
      <c r="E24" s="715"/>
      <c r="F24" s="715"/>
      <c r="G24" s="715"/>
      <c r="H24" s="715"/>
      <c r="I24" s="715"/>
      <c r="J24" s="715"/>
    </row>
    <row r="25" spans="1:10">
      <c r="A25" s="85"/>
    </row>
    <row r="26" spans="1:10">
      <c r="A26" s="85"/>
    </row>
  </sheetData>
  <mergeCells count="3">
    <mergeCell ref="A24:J24"/>
    <mergeCell ref="A2:J2"/>
    <mergeCell ref="A1:B1"/>
  </mergeCells>
  <hyperlinks>
    <hyperlink ref="A1" location="Inhalt!A1" display="Zurück zum Inhalt"/>
  </hyperlink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tint="-0.249977111117893"/>
  </sheetPr>
  <dimension ref="A1:J23"/>
  <sheetViews>
    <sheetView showGridLines="0" workbookViewId="0">
      <selection sqref="A1:B1"/>
    </sheetView>
  </sheetViews>
  <sheetFormatPr baseColWidth="10" defaultColWidth="11.42578125" defaultRowHeight="12.75"/>
  <cols>
    <col min="1" max="16384" width="11.42578125" style="553"/>
  </cols>
  <sheetData>
    <row r="1" spans="1:9" s="654" customFormat="1">
      <c r="A1" s="716" t="s">
        <v>486</v>
      </c>
      <c r="B1" s="716"/>
    </row>
    <row r="2" spans="1:9" s="401" customFormat="1" ht="25.5" customHeight="1">
      <c r="A2" s="785" t="s">
        <v>453</v>
      </c>
      <c r="B2" s="785"/>
      <c r="C2" s="785"/>
      <c r="D2" s="785"/>
      <c r="E2" s="785"/>
      <c r="F2" s="785"/>
      <c r="G2" s="785"/>
      <c r="H2" s="785"/>
      <c r="I2" s="785"/>
    </row>
    <row r="21" spans="1:10" ht="44.25" customHeight="1">
      <c r="A21" s="715" t="s">
        <v>398</v>
      </c>
      <c r="B21" s="715"/>
      <c r="C21" s="715"/>
      <c r="D21" s="715"/>
      <c r="E21" s="715"/>
      <c r="F21" s="715"/>
      <c r="G21" s="715"/>
      <c r="H21" s="715"/>
      <c r="I21" s="715"/>
      <c r="J21" s="715"/>
    </row>
    <row r="22" spans="1:10">
      <c r="A22" s="85"/>
    </row>
    <row r="23" spans="1:10">
      <c r="A23" s="85"/>
    </row>
  </sheetData>
  <mergeCells count="3">
    <mergeCell ref="A21:J21"/>
    <mergeCell ref="A2:I2"/>
    <mergeCell ref="A1:B1"/>
  </mergeCells>
  <hyperlinks>
    <hyperlink ref="A1" location="Inhalt!A1" display="Zurück zum Inhalt"/>
  </hyperlink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Tab. F2-1A</vt:lpstr>
      <vt:lpstr>Tab. F2-2A</vt:lpstr>
      <vt:lpstr>Tab. F2-3A</vt:lpstr>
      <vt:lpstr>Tab. F2-4A</vt:lpstr>
      <vt:lpstr>Tab. F2-5A</vt:lpstr>
      <vt:lpstr>Abb. F2-5web</vt:lpstr>
      <vt:lpstr>Abb. F2-6web</vt:lpstr>
      <vt:lpstr>Abb. F2-7web</vt:lpstr>
      <vt:lpstr>Abb. F2-8web</vt:lpstr>
      <vt:lpstr>Abb. F2-9web</vt:lpstr>
      <vt:lpstr>Abb. F2-10web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2018-06-08T13:22:17Z</cp:lastPrinted>
  <dcterms:created xsi:type="dcterms:W3CDTF">1996-10-17T05:27:31Z</dcterms:created>
  <dcterms:modified xsi:type="dcterms:W3CDTF">2018-06-20T10:02:19Z</dcterms:modified>
</cp:coreProperties>
</file>