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75" windowWidth="2100" windowHeight="13740" tabRatio="896"/>
  </bookViews>
  <sheets>
    <sheet name="Inhalt" sheetId="71" r:id="rId1"/>
    <sheet name="Abb. F4-4A" sheetId="70" r:id="rId2"/>
    <sheet name="Abb. F4-5web" sheetId="72" r:id="rId3"/>
    <sheet name="Tab. F4-1A" sheetId="56" r:id="rId4"/>
    <sheet name="Tab. F4-2web" sheetId="3" r:id="rId5"/>
    <sheet name="Tab. F4-3web" sheetId="43" r:id="rId6"/>
    <sheet name="Tab. F4-4web" sheetId="61" r:id="rId7"/>
    <sheet name="Tab. F4-5web" sheetId="48" r:id="rId8"/>
    <sheet name="Tab. F4-6web" sheetId="13" r:id="rId9"/>
    <sheet name="Tab. F4-7web" sheetId="30" r:id="rId10"/>
    <sheet name="Tab. F4-8web" sheetId="62" r:id="rId11"/>
    <sheet name="Tab. F4-9web" sheetId="63" r:id="rId12"/>
    <sheet name="Tab. F4-10web" sheetId="29" r:id="rId13"/>
    <sheet name="Tab. F4-11web" sheetId="59" r:id="rId14"/>
    <sheet name="Tab. F4-12web" sheetId="65" r:id="rId15"/>
    <sheet name="Tab. F4-13web" sheetId="69" r:id="rId16"/>
    <sheet name="Tab. F4-14web" sheetId="66" r:id="rId17"/>
    <sheet name="Tab. F4-15web" sheetId="64" r:id="rId18"/>
    <sheet name="Tab. F4-16web" sheetId="67" r:id="rId19"/>
    <sheet name="Tab. F4-17web" sheetId="73" r:id="rId20"/>
    <sheet name="Tab F4-18web" sheetId="68" r:id="rId21"/>
    <sheet name="Tab F5-17web" sheetId="58" state="hidden" r:id="rId22"/>
  </sheets>
  <externalReferences>
    <externalReference r:id="rId23"/>
    <externalReference r:id="rId24"/>
    <externalReference r:id="rId25"/>
    <externalReference r:id="rId26"/>
    <externalReference r:id="rId27"/>
  </externalReferences>
  <definedNames>
    <definedName name="_TAB1">#REF!</definedName>
    <definedName name="C1.1a">#REF!</definedName>
    <definedName name="calcul">[3]Calcul_B1.1!$A$1:$L$37</definedName>
    <definedName name="_xlnm.Print_Area" localSheetId="1">'Abb. F4-4A'!$A$2:$I$31</definedName>
    <definedName name="_xlnm.Print_Area" localSheetId="2">'Abb. F4-5web'!$A$2:$M$40</definedName>
    <definedName name="_xlnm.Print_Area" localSheetId="20">'Tab F4-18web'!$A$2:$K$98</definedName>
    <definedName name="_xlnm.Print_Area" localSheetId="12">'Tab. F4-10web'!$A$2:$D$24</definedName>
    <definedName name="_xlnm.Print_Area" localSheetId="13">'Tab. F4-11web'!$A$2:$G$28</definedName>
    <definedName name="_xlnm.Print_Area" localSheetId="14">'Tab. F4-12web'!$A$2:$M$43</definedName>
    <definedName name="_xlnm.Print_Area" localSheetId="15">'Tab. F4-13web'!$A$2:$D$9</definedName>
    <definedName name="_xlnm.Print_Area" localSheetId="16">'Tab. F4-14web'!$A$2:$V$13</definedName>
    <definedName name="_xlnm.Print_Area" localSheetId="17">'Tab. F4-15web'!$A$2:$K$47</definedName>
    <definedName name="_xlnm.Print_Area" localSheetId="18">'Tab. F4-16web'!$A$2:$I$26</definedName>
    <definedName name="_xlnm.Print_Area" localSheetId="19">'Tab. F4-17web'!$A$2:$M$46</definedName>
    <definedName name="_xlnm.Print_Area" localSheetId="3">'Tab. F4-1A'!$A$2:$M$70</definedName>
    <definedName name="_xlnm.Print_Area" localSheetId="4">'Tab. F4-2web'!#REF!</definedName>
    <definedName name="_xlnm.Print_Area" localSheetId="5">'Tab. F4-3web'!$A$2:$D$27</definedName>
    <definedName name="_xlnm.Print_Area" localSheetId="6">'Tab. F4-4web'!$A$2:$G$39</definedName>
    <definedName name="_xlnm.Print_Area" localSheetId="7">'Tab. F4-5web'!$A$2:$K$124</definedName>
    <definedName name="_xlnm.Print_Area" localSheetId="8">'Tab. F4-6web'!$A$2:$W$27</definedName>
    <definedName name="_xlnm.Print_Area" localSheetId="9">'Tab. F4-7web'!$A$2:$E$39</definedName>
    <definedName name="_xlnm.Print_Area" localSheetId="10">'Tab. F4-8web'!$A$2:$K$39</definedName>
    <definedName name="_xlnm.Print_Area" localSheetId="11">'Tab. F4-9web'!$A$2:$J$39</definedName>
    <definedName name="p5_age">[4]E6C3NAGE!$A$1:$D$55</definedName>
    <definedName name="p5nr">[5]E6C3NE!$A$1:$AC$43</definedName>
  </definedNames>
  <calcPr calcId="145621" iterate="1" iterateCount="1" calcOnSave="0"/>
</workbook>
</file>

<file path=xl/calcChain.xml><?xml version="1.0" encoding="utf-8"?>
<calcChain xmlns="http://schemas.openxmlformats.org/spreadsheetml/2006/main">
  <c r="K69" i="56" l="1"/>
  <c r="D54" i="56"/>
  <c r="D53" i="56"/>
  <c r="D52" i="56"/>
  <c r="D51" i="56"/>
  <c r="K48" i="56"/>
  <c r="K27" i="56"/>
  <c r="C12" i="29"/>
  <c r="D12" i="29"/>
  <c r="E7" i="59"/>
  <c r="F7" i="59"/>
  <c r="G7" i="59"/>
  <c r="E8" i="59"/>
  <c r="F8" i="59"/>
  <c r="G8" i="59"/>
  <c r="E9" i="59"/>
  <c r="F9" i="59"/>
  <c r="G9" i="59"/>
  <c r="E10" i="59"/>
  <c r="F10" i="59"/>
  <c r="G10" i="59"/>
  <c r="E11" i="59"/>
  <c r="F11" i="59"/>
  <c r="G11" i="59"/>
  <c r="E12" i="59"/>
  <c r="F12" i="59"/>
  <c r="G12" i="59"/>
  <c r="E13" i="59"/>
  <c r="F13" i="59"/>
  <c r="G13" i="59"/>
  <c r="E14" i="59"/>
  <c r="F14" i="59"/>
  <c r="G14" i="59"/>
  <c r="E15" i="59"/>
  <c r="F15" i="59"/>
  <c r="G15" i="59"/>
  <c r="E16" i="59"/>
  <c r="F16" i="59"/>
  <c r="G16" i="59"/>
  <c r="C31" i="48"/>
  <c r="D31" i="48"/>
  <c r="E31" i="48"/>
  <c r="F31" i="48"/>
  <c r="G31" i="48"/>
  <c r="H31" i="48"/>
  <c r="I31" i="48"/>
  <c r="J31" i="48"/>
  <c r="K31" i="48"/>
  <c r="C32" i="48"/>
  <c r="D32" i="48"/>
  <c r="E32" i="48"/>
  <c r="F32" i="48"/>
  <c r="G32" i="48"/>
  <c r="H32" i="48"/>
  <c r="I32" i="48"/>
  <c r="J32" i="48"/>
  <c r="K32" i="48"/>
  <c r="B44" i="48"/>
  <c r="C44" i="48"/>
  <c r="D44" i="48"/>
  <c r="E44" i="48"/>
  <c r="F44" i="48"/>
  <c r="G44" i="48"/>
  <c r="H44" i="48"/>
  <c r="I44" i="48"/>
  <c r="J44" i="48"/>
  <c r="K44" i="48"/>
  <c r="B45" i="48"/>
  <c r="C45" i="48"/>
  <c r="D45" i="48"/>
  <c r="E45" i="48"/>
  <c r="F45" i="48"/>
  <c r="G45" i="48"/>
  <c r="H45" i="48"/>
  <c r="I45" i="48"/>
  <c r="J45" i="48"/>
  <c r="K45" i="48"/>
  <c r="C70" i="48"/>
  <c r="D70" i="48"/>
  <c r="E70" i="48"/>
  <c r="F70" i="48"/>
  <c r="G70" i="48"/>
  <c r="H70" i="48"/>
  <c r="I70" i="48"/>
  <c r="J70" i="48"/>
  <c r="K70" i="48"/>
  <c r="C71" i="48"/>
  <c r="D71" i="48"/>
  <c r="E71" i="48"/>
  <c r="F71" i="48"/>
  <c r="G71" i="48"/>
  <c r="H71" i="48"/>
  <c r="I71" i="48"/>
  <c r="J71" i="48"/>
  <c r="K71" i="48"/>
  <c r="B83" i="48"/>
  <c r="C83" i="48"/>
  <c r="D83" i="48"/>
  <c r="E83" i="48"/>
  <c r="F83" i="48"/>
  <c r="G83" i="48"/>
  <c r="H83" i="48"/>
  <c r="I83" i="48"/>
  <c r="J83" i="48"/>
  <c r="K83" i="48"/>
  <c r="B84" i="48"/>
  <c r="C84" i="48"/>
  <c r="D84" i="48"/>
  <c r="E84" i="48"/>
  <c r="F84" i="48"/>
  <c r="G84" i="48"/>
  <c r="H84" i="48"/>
  <c r="I84" i="48"/>
  <c r="J84" i="48"/>
  <c r="K84" i="48"/>
  <c r="C105" i="48"/>
  <c r="D105" i="48"/>
  <c r="E105" i="48"/>
  <c r="F105" i="48"/>
  <c r="G105" i="48"/>
  <c r="H105" i="48"/>
  <c r="I105" i="48"/>
  <c r="J105" i="48"/>
  <c r="K105" i="48"/>
  <c r="C106" i="48"/>
  <c r="D106" i="48"/>
  <c r="E106" i="48"/>
  <c r="F106" i="48"/>
  <c r="G106" i="48"/>
  <c r="H106" i="48"/>
  <c r="I106" i="48"/>
  <c r="J106" i="48"/>
  <c r="K106" i="48"/>
  <c r="C107" i="48"/>
  <c r="D107" i="48"/>
  <c r="E107" i="48"/>
  <c r="F107" i="48"/>
  <c r="G107" i="48"/>
  <c r="H107" i="48"/>
  <c r="I107" i="48"/>
  <c r="J107" i="48"/>
  <c r="K107" i="48"/>
  <c r="C108" i="48"/>
  <c r="D108" i="48"/>
  <c r="E108" i="48"/>
  <c r="F108" i="48"/>
  <c r="G108" i="48"/>
  <c r="H108" i="48"/>
  <c r="I108" i="48"/>
  <c r="J108" i="48"/>
  <c r="K108" i="48"/>
  <c r="C109" i="48"/>
  <c r="D109" i="48"/>
  <c r="E109" i="48"/>
  <c r="F109" i="48"/>
  <c r="G109" i="48"/>
  <c r="H109" i="48"/>
  <c r="I109" i="48"/>
  <c r="J109" i="48"/>
  <c r="K109" i="48"/>
  <c r="C110" i="48"/>
  <c r="D110" i="48"/>
  <c r="E110" i="48"/>
  <c r="F110" i="48"/>
  <c r="G110" i="48"/>
  <c r="H110" i="48"/>
  <c r="I110" i="48"/>
  <c r="J110" i="48"/>
  <c r="K110" i="48"/>
  <c r="B122" i="48"/>
  <c r="C122" i="48"/>
  <c r="D122" i="48"/>
  <c r="E122" i="48"/>
  <c r="F122" i="48"/>
  <c r="G122" i="48"/>
  <c r="H122" i="48"/>
  <c r="I122" i="48"/>
  <c r="J122" i="48"/>
  <c r="K122" i="48"/>
  <c r="B123" i="48"/>
  <c r="C123" i="48"/>
  <c r="D123" i="48"/>
  <c r="E123" i="48"/>
  <c r="F123" i="48"/>
  <c r="G123" i="48"/>
  <c r="H123" i="48"/>
  <c r="I123" i="48"/>
  <c r="J123" i="48"/>
  <c r="K123" i="48"/>
  <c r="V25" i="13"/>
</calcChain>
</file>

<file path=xl/sharedStrings.xml><?xml version="1.0" encoding="utf-8"?>
<sst xmlns="http://schemas.openxmlformats.org/spreadsheetml/2006/main" count="1415" uniqueCount="357">
  <si>
    <t>U</t>
  </si>
  <si>
    <t>Erststudium insgesamt</t>
  </si>
  <si>
    <t>Masterabschluss</t>
  </si>
  <si>
    <r>
      <t>FH</t>
    </r>
    <r>
      <rPr>
        <vertAlign val="superscript"/>
        <sz val="9"/>
        <rFont val="Arial"/>
        <family val="2"/>
      </rPr>
      <t>1)</t>
    </r>
  </si>
  <si>
    <r>
      <t>nachrichtlich: Studienanfängeranteil</t>
    </r>
    <r>
      <rPr>
        <vertAlign val="superscript"/>
        <sz val="9"/>
        <rFont val="Arial"/>
        <family val="2"/>
      </rPr>
      <t>2)</t>
    </r>
  </si>
  <si>
    <t>DZHW Absolventenbefragung</t>
  </si>
  <si>
    <t>2009
2013</t>
  </si>
  <si>
    <t>50 (53)
44 (-)</t>
  </si>
  <si>
    <t>72 (77)
82 (-)</t>
  </si>
  <si>
    <t xml:space="preserve">in % </t>
  </si>
  <si>
    <t>Anteil der Masterstudierenden an den Bachelorabschlüssen</t>
  </si>
  <si>
    <t>Anzahl</t>
    <phoneticPr fontId="39" type="noConversion"/>
  </si>
  <si>
    <t>Erstabschlüsse</t>
  </si>
  <si>
    <t>Masterabschlüsse</t>
  </si>
  <si>
    <t>Staatlich</t>
  </si>
  <si>
    <t>Kirchlich</t>
  </si>
  <si>
    <t>Privat</t>
  </si>
  <si>
    <t>Hochschulen insgesamt</t>
  </si>
  <si>
    <r>
      <t>Fachhochschulen</t>
    </r>
    <r>
      <rPr>
        <vertAlign val="superscript"/>
        <sz val="9"/>
        <rFont val="Arial"/>
        <family val="2"/>
      </rPr>
      <t>1)</t>
    </r>
  </si>
  <si>
    <r>
      <rPr>
        <b/>
        <sz val="10"/>
        <rFont val="Arial"/>
        <family val="2"/>
      </rPr>
      <t>•</t>
    </r>
    <r>
      <rPr>
        <sz val="9"/>
        <rFont val="Arial"/>
        <family val="2"/>
      </rPr>
      <t xml:space="preserve"> (78)</t>
    </r>
  </si>
  <si>
    <t>Quellen:</t>
  </si>
  <si>
    <t>Folgeabschluss: Anteil der Fächergruppen (in %, zeilenweise)</t>
  </si>
  <si>
    <t>Quelle: IAB, Qualifikationsspezifische Arbeitslosenquoten,14.10.2013</t>
  </si>
  <si>
    <t>Absolven-tinnen/ Absolventen</t>
  </si>
  <si>
    <t>Erststudium: Anteil der Fächergruppen (in %)</t>
  </si>
  <si>
    <t>Bachelorabschlüsse</t>
  </si>
  <si>
    <t>Darunter Staats-examen (ohne Lehramt)</t>
  </si>
  <si>
    <t>Diplom, Magister, künst-lerische, kirchliche oder sonstige  Abschlüsse</t>
  </si>
  <si>
    <t>In der Exzellenzinitiative geförderte Hochschulen  mit Zukunftskonzept</t>
  </si>
  <si>
    <t>In der Exzellenzinitiative geförderte Hochschulen mit mindestens einem Exzellenzcluster</t>
  </si>
  <si>
    <t>In der Exzellenzinitiative geförderte Hochschulen mit Graduiertenschule, ohne Exzellenzcluster</t>
  </si>
  <si>
    <r>
      <t>Nachrichtlich: 
Übergangsquoten in der Schweiz</t>
    </r>
    <r>
      <rPr>
        <vertAlign val="superscript"/>
        <sz val="9"/>
        <rFont val="Arial"/>
        <family val="2"/>
      </rPr>
      <t>3)</t>
    </r>
  </si>
  <si>
    <t>Fachhoch-schul-abschluss</t>
  </si>
  <si>
    <t>Universitäten</t>
  </si>
  <si>
    <r>
      <t>Fachhochschulen</t>
    </r>
    <r>
      <rPr>
        <vertAlign val="superscript"/>
        <sz val="9"/>
        <color indexed="8"/>
        <rFont val="Arial"/>
        <family val="2"/>
      </rPr>
      <t>1)</t>
    </r>
  </si>
  <si>
    <t>Tab. F5-17web: Qualifikationsspezifische Arbeitslosenquoten* 1975 bis 2012 insgesamt sowie in Ost- und Westdeutschland (in %)</t>
  </si>
  <si>
    <t>2007, 2008</t>
  </si>
  <si>
    <t xml:space="preserve">
30 (41)
</t>
  </si>
  <si>
    <t xml:space="preserve">
65 (75)
</t>
  </si>
  <si>
    <t>Westdeutschland</t>
  </si>
  <si>
    <t>Ostdeutschland</t>
  </si>
  <si>
    <t>Mit Ausbildung insgesamt</t>
  </si>
  <si>
    <t>Mit beruflicher Ausbildung</t>
  </si>
  <si>
    <t>Mit Hochschul-bildung</t>
  </si>
  <si>
    <t>Ohne Ausbildung</t>
  </si>
  <si>
    <t>* Arbeitslose in Prozent aller zivilen Erwerbspersonen (ohne Auszubildende) gleicher Qualifikation.</t>
  </si>
  <si>
    <t>Darunter Bachelorabschlüsse: Anteil der Fächergruppen (in %, zeilenweise)</t>
  </si>
  <si>
    <t>Agrar-, 
Forst-, 
Ernährungs- wiss.</t>
  </si>
  <si>
    <t>IHF Bayern: Ergebnisse der ersten bayernweiten Befragung von Bachelor- und Masterabsolventen (http://www.bap.ihf.bayern.de/fileadmin/user_upload/BAP_Dateien/Absolventenjahrgaenge/2009-2010/BAP_0910.1_Zusammenfassung_der_Ergebnisse.pdf)</t>
  </si>
  <si>
    <t>Darunter: Promotionen: Anzahl Promovierte in den Fächergruppen</t>
  </si>
  <si>
    <t>Folgeabschluss insgesamt: Anzahl Absolventinnen und Absolventen in den Fächergruppen</t>
  </si>
  <si>
    <t>2008/09
2009/10</t>
  </si>
  <si>
    <t>48 (60)</t>
  </si>
  <si>
    <t>Übergang in das Masterstudium (weiteres Studium insgesamt) bei Bachelorabschluss an …</t>
  </si>
  <si>
    <t>55 (78)</t>
  </si>
  <si>
    <r>
      <rPr>
        <b/>
        <sz val="10"/>
        <rFont val="Arial"/>
        <family val="2"/>
      </rPr>
      <t>•</t>
    </r>
    <r>
      <rPr>
        <sz val="9"/>
        <rFont val="Arial"/>
        <family val="2"/>
      </rPr>
      <t xml:space="preserve"> (50)</t>
    </r>
  </si>
  <si>
    <t>30-50 (•)</t>
  </si>
  <si>
    <t>80-90 (•)</t>
  </si>
  <si>
    <r>
      <t>Bayerisches Absolventenpanel</t>
    </r>
    <r>
      <rPr>
        <vertAlign val="superscript"/>
        <sz val="9"/>
        <rFont val="Arial"/>
        <family val="2"/>
      </rPr>
      <t>1)</t>
    </r>
  </si>
  <si>
    <r>
      <t>Statistische Ämter des Bundes und der Länder</t>
    </r>
    <r>
      <rPr>
        <vertAlign val="superscript"/>
        <sz val="9"/>
        <color indexed="8"/>
        <rFont val="Arial"/>
        <family val="2"/>
      </rPr>
      <t>2)</t>
    </r>
  </si>
  <si>
    <t>Rechts-, Wirt-schafts- u. Sozial-wiss.</t>
  </si>
  <si>
    <t>Darunter Bachelorabschlüsse: Anteil der Frauen (in %, bezogen auf Bachelorabschlüsse)</t>
  </si>
  <si>
    <t>Promotionen: Anteil der Fächergruppen (in %, zeilenweise)</t>
  </si>
  <si>
    <t>Masterabschluss: Anteil der Fächergruppen (in %, zeilenweise)</t>
  </si>
  <si>
    <t>/</t>
  </si>
  <si>
    <t>Abschlussjahr- gänge</t>
  </si>
  <si>
    <t>Fachhoch- schule</t>
  </si>
  <si>
    <t>Jahr</t>
  </si>
  <si>
    <t>Humanmedizin, Gesundheitswiss.</t>
  </si>
  <si>
    <t>Anzahl/Promotionsintensität in %</t>
  </si>
  <si>
    <t>Universität</t>
  </si>
  <si>
    <t>Fächergruppe</t>
  </si>
  <si>
    <t>Promotionen insgesamt (ohne Human- und Veterinärmedizin)</t>
  </si>
  <si>
    <t>Mathematik/ Naturwiss.</t>
  </si>
  <si>
    <t>Absolven-tinnen und Absolventen</t>
  </si>
  <si>
    <t>HIS Bachelorbefragung</t>
  </si>
  <si>
    <t>2002, 2003</t>
  </si>
  <si>
    <t>Sächsische Absolventenstudie</t>
  </si>
  <si>
    <t>KOAB Absolventenbefragung</t>
  </si>
  <si>
    <t>Bachelor- u. Masterbefragung Rheinland Pfalz</t>
  </si>
  <si>
    <t>Andere Universitäten</t>
  </si>
  <si>
    <t>Agrar-, Forst-, Ernährungs- wiss.</t>
  </si>
  <si>
    <t>Sprach- und Kultur-wiss.</t>
  </si>
  <si>
    <t>Promotionsintensität (ohne Medizin)</t>
  </si>
  <si>
    <t>Studie</t>
  </si>
  <si>
    <t>Human-medizin/
Gesund-heitswiss.</t>
  </si>
  <si>
    <t>Prüf-ungs-jahr</t>
  </si>
  <si>
    <t>Fachhochschule</t>
  </si>
  <si>
    <t>Prüfungsjahr</t>
  </si>
  <si>
    <t xml:space="preserve">Frauenanteil </t>
  </si>
  <si>
    <r>
      <t>Prüf-ungs-jahr</t>
    </r>
    <r>
      <rPr>
        <vertAlign val="superscript"/>
        <sz val="9"/>
        <rFont val="Arial"/>
        <family val="2"/>
      </rPr>
      <t>1)</t>
    </r>
  </si>
  <si>
    <t>Davon</t>
  </si>
  <si>
    <t>Darunter: Masterabschluss: Anzahl Masterabschlüsse in den Fächergruppen</t>
  </si>
  <si>
    <t>·</t>
  </si>
  <si>
    <t>X</t>
  </si>
  <si>
    <t>Rechts-, Wirt-schafts- u. Sozialwiss.</t>
  </si>
  <si>
    <t>Deutschland</t>
  </si>
  <si>
    <t>Männlich</t>
  </si>
  <si>
    <t>Weiblich</t>
  </si>
  <si>
    <t>Promotion</t>
  </si>
  <si>
    <t>Lehramt</t>
  </si>
  <si>
    <t>Bachelor (FH)</t>
  </si>
  <si>
    <t>Anzahl</t>
  </si>
  <si>
    <t>in %</t>
  </si>
  <si>
    <t>Insgesamt</t>
  </si>
  <si>
    <t>─</t>
  </si>
  <si>
    <t>Sport</t>
  </si>
  <si>
    <t>Kunst, Kunst-wiss.</t>
  </si>
  <si>
    <t>Erststudium: Anteil der Frauen (in %, bezogen auf alle Erstabsolventen)</t>
  </si>
  <si>
    <r>
      <t>Fächergruppen</t>
    </r>
    <r>
      <rPr>
        <vertAlign val="superscript"/>
        <sz val="9"/>
        <rFont val="Arial"/>
        <family val="2"/>
      </rPr>
      <t>1)</t>
    </r>
  </si>
  <si>
    <t>Mathematik, Naturwiss.</t>
  </si>
  <si>
    <t>Sprach- und Kulturwiss.</t>
  </si>
  <si>
    <t>Ingenieur-wiss.</t>
  </si>
  <si>
    <t>Veterinär-medizin</t>
  </si>
  <si>
    <t>Zurück zum Inhalt</t>
  </si>
  <si>
    <t>Promotionen insgesamt 
(alle Fächergruppen)</t>
  </si>
  <si>
    <t>Promotionsintensität</t>
  </si>
  <si>
    <t>Rechts-, Wirtschafts- und Sozialwiss.</t>
  </si>
  <si>
    <t>Veterinärmedizin</t>
  </si>
  <si>
    <t>Agrar-, Forst- und Ernährungswiss.</t>
  </si>
  <si>
    <t>Ingenieurwiss.</t>
  </si>
  <si>
    <t>Kunst, Kunstwiss.</t>
  </si>
  <si>
    <t>–</t>
  </si>
  <si>
    <t>U ohne Medizin</t>
  </si>
  <si>
    <t>Fabian, G., Hillmann, J., Trennt, F. &amp; Briedis, K. (2015). Hochschulabschlüsse nach Bologna. Werdegänge der Bachelor- und Masterabsolvent(inn)en des Prüfungsjahrgangs 2013. Unveröff. Projektbericht. Hannover: DZHW.</t>
  </si>
  <si>
    <t>Minks, K.-H.; Briedis, K.(2005). Der Bachelor als Sprungbrett? Teil II: Der Verbleib nach dem Bachelorstudium. HIS Kurzinformation A4/2995. Hannover: HIS.</t>
  </si>
  <si>
    <t>Rehn, T.; Brandt, G.; Fabian, G.; Briedis, K. (2011). Hochschulabschlüsse im Umbruch. Studium und Übergang von Absolventinnen und Absolventen reformierter und traditioneller Studiengänge des Jahrgangs 2009. HIS Forum Hochschule 17/2011. Hannover: HIS.</t>
  </si>
  <si>
    <t xml:space="preserve">Kooperationsprojekt Absolventenstudien (2009). Generation Vielfalt. Mimeo. Kassel: INCHER. </t>
  </si>
  <si>
    <t xml:space="preserve">Neßler, C.; Oestreicher, W.; Berg, H.; Strübig, I. (2010). Bachelor- und Masterabsolvent/-innen in Rheinland-Pfalz. Ergebnisse der landesweiten Befragung im Abschlusszeitraum SS2007 bis SS2008. </t>
  </si>
  <si>
    <t>Lenz. K.; Wolter, A. et al. (2010). Sächsische Absolventenstudie. Dresden: Sächsisches Zentrum für Bildungs- und Hochschulplanung.</t>
  </si>
  <si>
    <t>Erste Tätigkeit nach Studienabschluss</t>
  </si>
  <si>
    <t>Tätigkeit etwa ein bis eineinhalb Jahre nach Studienabschluss</t>
  </si>
  <si>
    <t>Höheres Niveau</t>
  </si>
  <si>
    <t>Geringeres Niveau</t>
  </si>
  <si>
    <t>Kein Hochschul-abschluss erforderlich</t>
  </si>
  <si>
    <t>U insgesamt</t>
  </si>
  <si>
    <t>Darunter</t>
  </si>
  <si>
    <t>Architektur, Bauingenieurwesen</t>
  </si>
  <si>
    <t>Ingenieurwissenschaften</t>
  </si>
  <si>
    <t>Informatik</t>
  </si>
  <si>
    <t>Mathematik, Naturwissenschaften</t>
  </si>
  <si>
    <t>Psychologie, Pädagogik</t>
  </si>
  <si>
    <t>Geisteswissenschaften</t>
  </si>
  <si>
    <t>Sozial- u. Politikwissenschaften</t>
  </si>
  <si>
    <t>Wirtschaftswissenschaften</t>
  </si>
  <si>
    <t>FH insgesamt</t>
  </si>
  <si>
    <t>Sozialwesen</t>
  </si>
  <si>
    <r>
      <t>Masterabschluss</t>
    </r>
    <r>
      <rPr>
        <vertAlign val="superscript"/>
        <sz val="9"/>
        <rFont val="Arial"/>
        <family val="2"/>
      </rPr>
      <t>2)</t>
    </r>
  </si>
  <si>
    <t>Medizin</t>
  </si>
  <si>
    <t>Rechtswissenschaft</t>
  </si>
  <si>
    <t>Mein erreichtes Abschluss-niveau</t>
  </si>
  <si>
    <t>Sp. 1</t>
  </si>
  <si>
    <t>Sp.2</t>
  </si>
  <si>
    <t>Sp. 3</t>
  </si>
  <si>
    <t>Sp. 4</t>
  </si>
  <si>
    <t>Sp. 5</t>
  </si>
  <si>
    <t xml:space="preserve">Sp.6 </t>
  </si>
  <si>
    <t>Sp. 7</t>
  </si>
  <si>
    <t>Sp. 8</t>
  </si>
  <si>
    <t>x(Sp. 4)</t>
  </si>
  <si>
    <t>Bachelor</t>
  </si>
  <si>
    <t>Master</t>
  </si>
  <si>
    <t>in Euro</t>
  </si>
  <si>
    <t>Bruttojahreseinkommen inkl. Zulagen insgesamt</t>
  </si>
  <si>
    <t>Bruttojahreseinkommen inkl. Zulagen, nur Vollzeiterwerbstätig, ohne Personen in Ausbildung</t>
  </si>
  <si>
    <r>
      <t>Bachelorabschluss</t>
    </r>
    <r>
      <rPr>
        <vertAlign val="superscript"/>
        <sz val="9"/>
        <rFont val="Arial"/>
        <family val="2"/>
      </rPr>
      <t>1)</t>
    </r>
  </si>
  <si>
    <t>Erklärende Variablen</t>
  </si>
  <si>
    <t>Modell 1</t>
  </si>
  <si>
    <t>Modell 2</t>
  </si>
  <si>
    <t>Modell 3</t>
  </si>
  <si>
    <t>Modell 4</t>
  </si>
  <si>
    <t>Modell 5</t>
  </si>
  <si>
    <t>Modell 6</t>
  </si>
  <si>
    <t>Average Marginal Effects</t>
  </si>
  <si>
    <r>
      <t>Geschlecht (Ref.: Weiblich)</t>
    </r>
    <r>
      <rPr>
        <vertAlign val="superscript"/>
        <sz val="9"/>
        <rFont val="Arial"/>
        <family val="2"/>
      </rPr>
      <t>1)</t>
    </r>
    <r>
      <rPr>
        <sz val="9"/>
        <rFont val="Arial"/>
        <family val="2"/>
      </rPr>
      <t xml:space="preserve"> </t>
    </r>
  </si>
  <si>
    <t>***</t>
  </si>
  <si>
    <t>*</t>
  </si>
  <si>
    <t>**</t>
  </si>
  <si>
    <t>Leistungsbezogene  Merkmale</t>
  </si>
  <si>
    <t>Durchschnittliche Schulabschlussnote</t>
  </si>
  <si>
    <t>Kostenbezogene  Merkmale</t>
  </si>
  <si>
    <t>Ertragsbezogene Merkmale</t>
  </si>
  <si>
    <t>Anzahl Befragte</t>
  </si>
  <si>
    <t xml:space="preserve"> Mindestens ein Elternteil ist Akademiker</t>
  </si>
  <si>
    <t>Mit Migrationshintergrund</t>
  </si>
  <si>
    <t>Allgemeinbildende Schule</t>
  </si>
  <si>
    <r>
      <t>Hochschulart BA-Studium (Ref.: Bachelor an Fachhochschule)</t>
    </r>
    <r>
      <rPr>
        <vertAlign val="superscript"/>
        <sz val="9"/>
        <rFont val="Arial"/>
        <family val="2"/>
      </rPr>
      <t>1)</t>
    </r>
  </si>
  <si>
    <t>Bachelorstudium an Universität</t>
  </si>
  <si>
    <t>Sprach-/Kulturwissenschaften/Sport</t>
  </si>
  <si>
    <t>Mathematik/Naturwissenschaften</t>
  </si>
  <si>
    <t>Kunst/Gestaltung</t>
  </si>
  <si>
    <r>
      <t>Relative Einschätzung der eigenen Studienleistungen</t>
    </r>
    <r>
      <rPr>
        <vertAlign val="superscript"/>
        <sz val="9"/>
        <rFont val="Arial"/>
        <family val="2"/>
      </rPr>
      <t>2)</t>
    </r>
  </si>
  <si>
    <r>
      <t>Einfluss antizipierter Studienkosten</t>
    </r>
    <r>
      <rPr>
        <vertAlign val="superscript"/>
        <sz val="9"/>
        <rFont val="Arial"/>
        <family val="2"/>
      </rPr>
      <t>3)</t>
    </r>
  </si>
  <si>
    <r>
      <t>Wahlmotiv "baldige finanzielle Unabhängigkeit"</t>
    </r>
    <r>
      <rPr>
        <vertAlign val="superscript"/>
        <sz val="9"/>
        <rFont val="Arial"/>
        <family val="2"/>
      </rPr>
      <t>4)</t>
    </r>
  </si>
  <si>
    <r>
      <t>Wahlmotiv  "örtliche Bindungen"</t>
    </r>
    <r>
      <rPr>
        <vertAlign val="superscript"/>
        <sz val="9"/>
        <rFont val="Arial"/>
        <family val="2"/>
      </rPr>
      <t>4)</t>
    </r>
  </si>
  <si>
    <r>
      <t>Wahlmotiv "Selbstverwirklichung"</t>
    </r>
    <r>
      <rPr>
        <vertAlign val="superscript"/>
        <sz val="9"/>
        <rFont val="Arial"/>
        <family val="2"/>
      </rPr>
      <t>4</t>
    </r>
    <r>
      <rPr>
        <vertAlign val="superscript"/>
        <sz val="9"/>
        <color indexed="8"/>
        <rFont val="Arial"/>
        <family val="2"/>
      </rPr>
      <t>)</t>
    </r>
  </si>
  <si>
    <r>
      <t xml:space="preserve">Lebensziel "hohes berufliches Prestige erwerben" </t>
    </r>
    <r>
      <rPr>
        <vertAlign val="superscript"/>
        <sz val="9"/>
        <rFont val="Arial"/>
        <family val="2"/>
      </rPr>
      <t>7)</t>
    </r>
  </si>
  <si>
    <t>Fortschritt des BA-Studiums</t>
  </si>
  <si>
    <r>
      <t>Bachelorstudium bereits abgeschlossen (Ref.: BA-Studium läuft noch)</t>
    </r>
    <r>
      <rPr>
        <vertAlign val="superscript"/>
        <sz val="9"/>
        <rFont val="Arial"/>
        <family val="2"/>
      </rPr>
      <t>1)</t>
    </r>
  </si>
  <si>
    <r>
      <t>Wald-Chi</t>
    </r>
    <r>
      <rPr>
        <vertAlign val="superscript"/>
        <sz val="9"/>
        <rFont val="Arial"/>
        <family val="2"/>
      </rPr>
      <t>2</t>
    </r>
  </si>
  <si>
    <r>
      <t>Bildungsherkunft (Ref.: Eltern sind keine Akademiker)</t>
    </r>
    <r>
      <rPr>
        <vertAlign val="superscript"/>
        <sz val="9"/>
        <rFont val="Arial"/>
        <family val="2"/>
      </rPr>
      <t>1)</t>
    </r>
  </si>
  <si>
    <r>
      <t>Migrationshintergrund (Ref.: kein Migrationshintergrund)</t>
    </r>
    <r>
      <rPr>
        <vertAlign val="superscript"/>
        <sz val="9"/>
        <rFont val="Arial"/>
        <family val="2"/>
      </rPr>
      <t>1)</t>
    </r>
  </si>
  <si>
    <r>
      <t>Region des Erwerbs der HZB (Ref.: Ostdeutschland)</t>
    </r>
    <r>
      <rPr>
        <vertAlign val="superscript"/>
        <sz val="9"/>
        <rFont val="Arial"/>
        <family val="2"/>
      </rPr>
      <t>1)</t>
    </r>
  </si>
  <si>
    <r>
      <t>Schulart (Ref.: berufliche Schule)</t>
    </r>
    <r>
      <rPr>
        <vertAlign val="superscript"/>
        <sz val="9"/>
        <rFont val="Arial"/>
        <family val="2"/>
      </rPr>
      <t>1)</t>
    </r>
  </si>
  <si>
    <r>
      <t>Pseudo-R</t>
    </r>
    <r>
      <rPr>
        <vertAlign val="superscript"/>
        <sz val="9"/>
        <rFont val="Arial"/>
        <family val="2"/>
      </rPr>
      <t>2</t>
    </r>
    <r>
      <rPr>
        <sz val="9"/>
        <rFont val="Arial"/>
        <family val="2"/>
      </rPr>
      <t xml:space="preserve"> (McFadden)</t>
    </r>
  </si>
  <si>
    <r>
      <t xml:space="preserve">Relative Einschätzung der Berufsaussichten </t>
    </r>
    <r>
      <rPr>
        <sz val="9"/>
        <color indexed="8"/>
        <rFont val="Arial"/>
        <family val="2"/>
      </rPr>
      <t>(Studium vs. Berufliche Ausbildung)</t>
    </r>
    <r>
      <rPr>
        <vertAlign val="superscript"/>
        <sz val="9"/>
        <color indexed="8"/>
        <rFont val="Arial"/>
        <family val="2"/>
      </rPr>
      <t>5)</t>
    </r>
  </si>
  <si>
    <r>
      <t>Wissenschaftlich-forschendes Interesse</t>
    </r>
    <r>
      <rPr>
        <vertAlign val="superscript"/>
        <sz val="9"/>
        <color indexed="8"/>
        <rFont val="Arial"/>
        <family val="2"/>
      </rPr>
      <t>6)</t>
    </r>
  </si>
  <si>
    <t>Erststudium: Anteil der auf Fachhochschulen entfallenden Abschlüsse (in %, bezogen auf alle Erstabsolventen)</t>
  </si>
  <si>
    <t>Human-medizin, Gesundheits-wiss.</t>
  </si>
  <si>
    <t>Agrar-, Forst-, Ernährungs-wiss.</t>
  </si>
  <si>
    <t>Alter in Jahren</t>
  </si>
  <si>
    <t>Universitäre Abschlüsse (ohne Lehramt), Erststudium</t>
  </si>
  <si>
    <t>Künstlerische Abschlüsse, Erststudium</t>
  </si>
  <si>
    <t>-</t>
  </si>
  <si>
    <t>Fachhochschulabschluss, Erststudium</t>
  </si>
  <si>
    <t>Lehramtsabschlüsse insgesamt, Erststudium</t>
  </si>
  <si>
    <t>Bachelorabschlüsse, Erststudium</t>
  </si>
  <si>
    <t>Davon: Bachelorabschlüsse an Universitäten, Erststudium</t>
  </si>
  <si>
    <t>Davon: Bachelorabschlüsse an Fachhochschulen Erststudium</t>
  </si>
  <si>
    <t>Masterabschlüsse, weiteres Studium</t>
  </si>
  <si>
    <t>.</t>
  </si>
  <si>
    <t>Promotionen</t>
  </si>
  <si>
    <t>Absolventin-nen/Absol-venten</t>
  </si>
  <si>
    <t>Bildungsbiografische   Merkmale</t>
  </si>
  <si>
    <t>Soziodemografische  Merkmale und Region</t>
  </si>
  <si>
    <t>* Einschließlich Verwaltungsfachhochschulen.
Quelle: Statistische Ämter des Bundes und der Länder, Hochschulstatistik</t>
  </si>
  <si>
    <t>* Einschließlich Verwaltungsfachhochschulen.
1) Aufgliederung ohne die Fächergruppe „Außerhalb der Studienbereichsgliederung“. 
Quelle: Statistische Ämter des Bundes und der Länder, Hochschulstatistik</t>
  </si>
  <si>
    <t>1) Einschließlich Verwaltungsfachhochschulen.
Quelle: Statistische Ämter des Bundes und der Länder, Hochschulstatistik, Recherche in DZHW-ICE, eigene Berechnungen</t>
  </si>
  <si>
    <t>1) Einschließlich Verwaltungsfachhochschulen.
2) Studienanfängeranteil im Masterstudium: Zugrunde gelegt wird die Zahl der Studierenden des jeweiligen Wintersemesters, die sich im 1. oder 2. Fachsemester des Masterstudiums befinden.
Quelle: Statistische Ämter des Bundes und der Länder, Hochschulstatistik, Recherche in DZHW-ICE, eigene Berechnungen</t>
  </si>
  <si>
    <t>* Nur Deutsche und Bildungsinländerinnen/Bildungsinländer.
** Studierende, die im jeweiligen Wintersemester im 1. oder 2. Fachsemester des Masterstudiums eingeschrieben sind. 
1) Einschließlich Verwaltungsfachhochschulen.
Quelle: Statistische Ämter des Bundes und der Länder, Hochschulstatistik, Recherche in DZHW-ICEland</t>
  </si>
  <si>
    <t>* Einschließlich Verwaltungsfachhochschulen.
** Abschluss eines weiteren Studiums, alle Abschlussarten.
1) Aufgliederung ohne die Fächergruppe „Außerhalb der Studienbereichsgliederung“.
Quelle: Statistische Ämter des Bundes und der Länder, Hochschulstatistik, eigene Berechnungen</t>
  </si>
  <si>
    <t>* Promotion als Abschluss eines Folgestudiums.
** Promotionsintensität = Promovierte des aktuellen Jahres dividiert durch den Durchschnitt der Erstabsolventen an Universitäten mit traditionellem Abschluss sowie mit Masterabschlüssen vier, fünf und sechs Jahre zuvor. 
Quelle: Statistische Ämter des Bundes und der Länder, Hochschulstatistik, Recherche in DZHW-ICE-Land, eigene Berechnungen</t>
  </si>
  <si>
    <t>* Ohne die Studienbereiche Human- und Zahnmedizin. 
** Förderung in der ersten oder zweiten Runde der Exzellenzinitiative (kombinierte Auswertung, einschließlich der mitantragstellenden Hochschulen).
Quelle: Statistische Ämter des Bundes und der Länder, Hochschulstatistik, Recherche in DZHW-ICEland, eigene 
Berechnungen; DFG Förderatlas 2015; DFG Förderbericht 2009</t>
  </si>
  <si>
    <t>Anteil an den Studierenden im Erststudium (ohne Medizin)</t>
  </si>
  <si>
    <t xml:space="preserve"> in %</t>
  </si>
  <si>
    <t>Anteil an den Masterstudierenden</t>
  </si>
  <si>
    <t>Anteil an den Promotionen (ohne Medizin)</t>
  </si>
  <si>
    <t>* Einschließlich Verwaltungsfachhochschulen.
1) Aufgliederung ohne die Fächergruppe „Außerhalb der Studienbereichsgliederung“. 
Quelle: Statistische Ämter des Bundes und der Länder, Hochschulstatistik, eigene Berechnungen</t>
  </si>
  <si>
    <t>Helfer/-in</t>
  </si>
  <si>
    <t>Fachkraft</t>
  </si>
  <si>
    <t>Spezialist/-in</t>
  </si>
  <si>
    <t>Experte/-in</t>
  </si>
  <si>
    <t>Ohne beruflichen Abschluss</t>
  </si>
  <si>
    <t>Lehre, Berufsausbildung im dualen System</t>
  </si>
  <si>
    <t>Fachschulabschluss</t>
  </si>
  <si>
    <t>Abschluss einer Fachakademie oder Berufsakademie</t>
  </si>
  <si>
    <t>Hochschulabschluss</t>
  </si>
  <si>
    <t>In Tausend</t>
  </si>
  <si>
    <t>Abhängiges Merkmal: Entscheidung, ein Masterstudium aufzunehmen</t>
  </si>
  <si>
    <t>* Als Entscheidung für ein Masterstudium zählt ein viereinhalb Jahre nach dem Schulabschluss begonnenes oder sicher geplantes Masterstudium. Die Vergleichsgruppe besteht aus denjenigen, die zu diesem Zeitpunkt kein Masterstudium aufgenommen haben und dies auch nicht sicher planen. Der Entscheidungsstand ist vermutlich nicht endgültig, da Befragte auch zu einem späteren Zeitpunkt noch ein Masterstudium beginnen können. 
** Durchschnittliche marginale Effekte geben an, wie stark sich die Studierwahrscheinlichkeit erhöht, wenn die unabhängige Variable sich um eine Einheit verändert. Ein Lesebeispiel: Im Modell 4 sinkt die Wahrscheinlichkeit, ein Masterstudium begonnen zua haben oder dies zu planen um 19 Prozentpunkte, wenn der Bachelorabschluss an einer Universität erworben wurde. 
Signifikanzniveau: *** auf 0,1 %-Niveau signifikant; **auf 1 %-Niveau signifikant; *auf 5 %-Niveau signifikant. 
1) Ref. = Referenzkategorie.
2) 11-stufige Skala von -5 = „unterdurchschnittlich“ bis +5 = „überdurchschnittlich“.
3) 5-stufige Skala von 1 = „keinen Einfluss“ bis 5 = „großen Einfluss“.
4) 6-stufige Skala von 1 = „bedeutungslos“ bis 6 = „sehr bedeutend“.
5) Differenz aus den Einschätzungen der Berufsaussichten für Hochschulabsolvent(innen) und den Berufsaussichten der Absolvent(innen) eines beruflichen Ausbildungsweges jeweils erhoben auf einer 5-stufigen Skala von 1 = „sehr schlecht“ bis 5 = „sehr gut“.
6) Index aus 4 Einzelitems der auf das ursprüngliche Skalenniveau normiert wurde von 1 = "überhaupt nicht" bis 5 = "sehr starkes Interesse".
7) 5-stufige Skala von 1 = „überhaupt nicht“ bis 5 = „sehr stark“.
Quelle: Quast, H., Scheller, P. &amp; Lörz, M. (2014). Bildungsentscheidungen im nachschulischen Verlauf. Dritte Befragung der Studienberechtigten 2008 viereinhalb Jahre nach Schulabschluss. DZHW, Forum Hochschule 9/2014 (S. 67). Hannover: DZHW. (Vgl. mit ähnlichen Ergebnissen auch: Lörz, M., Quast, H. &amp; Roloff, J. (2015). Konsequenzen der der Bologna-Reform: Warum bestehen auch am Übergang vom Bachelor- ins Masterstudium soziale Ungleichheiten? Zeitschrift für Soziologie 44(2), S. 137-155.)</t>
  </si>
  <si>
    <t>Bachelor FH</t>
  </si>
  <si>
    <t>Bachelor Uni</t>
  </si>
  <si>
    <t>Master FH</t>
  </si>
  <si>
    <t>Master Uni</t>
  </si>
  <si>
    <t>Art des Abschlusses und Hochschule</t>
  </si>
  <si>
    <t>Vorrangig erwerbstätig geworden</t>
  </si>
  <si>
    <t>Nicht vorrangig erwerbstätig geworden</t>
  </si>
  <si>
    <t xml:space="preserve">
Quelle: DZHW-Absolventenbefragung, Jahrgang 2013</t>
  </si>
  <si>
    <t>* Es wird erfragt, welches Abschlussniveau für die Erwerbstätigkeit am besten geeignet ist: ein höheres, das erreichte, ein geringeres Niveau oder kein Hochschulabschluss. 
1) Für Bachelorabsolventinnen und -absolventen werden die Kategorien "geringeres Niveau" und "kein Hochschulabschluss erforderlich" zusammengefasst. 
2) Medizin und Rechtswissenschaft: Staatsexamen.
Quelle: DZHW Absolventenbefragung, Jahrgang 2013</t>
  </si>
  <si>
    <t>Sp. 9</t>
  </si>
  <si>
    <t>x(Sp. 8)</t>
  </si>
  <si>
    <t>Befragte</t>
  </si>
  <si>
    <t>Tab. F4-2web: Hochschulabsolventinnen und -absolventen* mit Erstabschluss und mit Bachelorabschluss für die Jahre 1995, 2000 und 2005 bis 2014 nach Fächergruppen, Art der Hochschule und Geschlecht</t>
  </si>
  <si>
    <t>Tab. F4-4web: Absolventinnen und -absolventen mit Erst- und Masterabschlüssen 2005 bis 2014 nach Hochschulart und Trägerschaft der Hochschule (in %)</t>
  </si>
  <si>
    <t>Tab. F4-5web: Hochschulabsolventinnen und -absolventen* mit Folgeabschluss** mit Masterabschluss und mit Promotion für die Jahre 1995, 2000 und 2005 bis 2014 nach Fächergruppen, Geschlecht</t>
  </si>
  <si>
    <t>Tab. F4-6web: Promotionen* und Promotionsintensität** 1993 bis 2014 nach Fächergruppen</t>
  </si>
  <si>
    <t>Tab. F4-7web: Studierende im Erst- und Masterstudium sowie Promotionen* 2005 bis 2014 nach Art der Förderung in der Exzellenzinitiative** (in %)</t>
  </si>
  <si>
    <t>Tab. F4-9web: Bildungsinländische Absolventinnen und -absolventen nach Art des Abschlusses 2005 bis 2014 nach Hochschulart (in %)</t>
  </si>
  <si>
    <t>Tab. F4-10web: Übergangsquoten in ein weiteres Studium nach dem Bachelorabschluss in verschiedenen Absolventenstudien (in %)</t>
  </si>
  <si>
    <r>
      <rPr>
        <b/>
        <sz val="10"/>
        <rFont val="Arial"/>
        <family val="2"/>
      </rPr>
      <t>•</t>
    </r>
    <r>
      <rPr>
        <sz val="9"/>
        <rFont val="Arial"/>
        <family val="2"/>
      </rPr>
      <t xml:space="preserve"> (75)
</t>
    </r>
    <r>
      <rPr>
        <sz val="10"/>
        <rFont val="Arial"/>
        <family val="2"/>
      </rPr>
      <t>•</t>
    </r>
    <r>
      <rPr>
        <sz val="9"/>
        <rFont val="Arial"/>
        <family val="2"/>
      </rPr>
      <t xml:space="preserve"> (79)</t>
    </r>
  </si>
  <si>
    <t>Lenz, K.; Wolter, A.; Otto, M.; Pelz, R. (2014). Studium und Berufseinstieg. Ergebnisse der zweiten Sächsischen Absolventenstudie. Erste Befragung der Prüfungsjahrgänge 2010 und 2011. Dresden: Sächsisches Zentrum für Bildungs- und Hochschulplanung.</t>
  </si>
  <si>
    <t>2007
2010, 2011</t>
  </si>
  <si>
    <t>2002-2009
2008-2010
2012
2013
2014</t>
  </si>
  <si>
    <t xml:space="preserve">
86 (-)
85 (-)
83 (-)
74 (-)
</t>
  </si>
  <si>
    <t xml:space="preserve">
21 (-)
17 (-)
/
/</t>
  </si>
  <si>
    <t>Bundesamt für Statistik BFS (2012). Bologna-Barometer 2013 (http://www.bfs.admin.ch/bfs/portal/de/index/themen/15/06/dos/blank/03/02.html, 
Zugriff am 28.5.2014)
Bundesamt für Statistik BFS (2015). Längsschnittanalysen im Bildungsbereich. Übergänge und Verläufe auf der Tertiärstufe. Ausgabe 2015. Neuchâtel.</t>
  </si>
  <si>
    <t>1) Der Übergang ins Masterstudium schwankt zwischen den Fachrichtungen; deshalb ist eine Bandbreite angegeben. 
2) Die Übergangsquote der Statistischen Ämter des Bundes und der Länder beruht auf Daten der Prüfungs- und Studierendenstatistik, die über ein statistisches Verknüpfungsmerkmal, das aus in der Zeit unveränderlichen Merkmalen gebildet wird, zusammengeführt werden (vgl. S. Scharfe, Übergang vom Bachelor- zum Masterstudium an deutschen Hochschulen, in: Wirtschaft und Statistik 4/2009, S. 330-339). Die Ergebnisse stimmen im Trend mit den Befragungsdaten überein, weichen aus unbekannten Gründen in der Höhe aber deutlich ab.
3) Durchschnittswerte für die Jahrgänge 2002 bis 2009 und 2008 bis 2010; die 2012 und 2013 sind die Übergangsquoten für die ersten beiden Jahre, für 2014 für ein Jahr nach dem Bachelorabschluss angegeben.</t>
  </si>
  <si>
    <t>Anforderungs-niveau</t>
  </si>
  <si>
    <t>Tab. F4-12web: Multivariates Modell der Masterentscheidung für den Studienberechtigtenjahrgang 2008, viereinhalb Jahre nach Schulabschluss (logistische Regression auf das abhängige Merkmal Studium vs. kein Studium*, ausgewiesen sind average marginal effects**)</t>
  </si>
  <si>
    <t>Tab. F4-14web: Anforderungsniveau der Berufe nach Qualifikationsniveau im Zensus 2011 (in %)*</t>
  </si>
  <si>
    <t>Tab. F4-16web: Bruttojahreseinkommen* nach Hochschulart, Fachrichtung und Abschlussart (in Euro)</t>
  </si>
  <si>
    <t>Tab. F4-15web: Subjektive Einschätzung des Adäquanzniveaus* nach Art des Abschlusses und nach Hochschulart (in %)</t>
  </si>
  <si>
    <r>
      <t>U insgesamt</t>
    </r>
    <r>
      <rPr>
        <vertAlign val="superscript"/>
        <sz val="9"/>
        <rFont val="Arial"/>
        <family val="2"/>
      </rPr>
      <t>1)</t>
    </r>
  </si>
  <si>
    <r>
      <t>FH insgesamt</t>
    </r>
    <r>
      <rPr>
        <vertAlign val="superscript"/>
        <sz val="9"/>
        <rFont val="Arial"/>
        <family val="2"/>
      </rPr>
      <t>1)</t>
    </r>
  </si>
  <si>
    <t xml:space="preserve">* Gerundete Werte. 
** Wegen zu geringer Fallzahl teilweise nicht dokumentiert. 
1) Inklusive sonstiger, nicht ausgewiesener Fachrichtungen.
Quelle: DZHW Absolventenpanel, Jahrgang 2013
</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</si>
  <si>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</si>
  <si>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</si>
  <si>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</si>
  <si>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</si>
  <si>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</si>
  <si>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</si>
  <si>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</si>
  <si>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</si>
  <si>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</si>
  <si>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</si>
  <si>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</si>
  <si>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</si>
  <si>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</si>
  <si>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</si>
  <si>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</si>
  <si>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</si>
  <si>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Abb. F4-4A: Qualifikationsspezifische Arbeitslosenquoten 1975-2014 (in %)</t>
  </si>
  <si>
    <t>Tab. F4-12web: Multivariates Modell der Masterentscheidung für den Studienberechtigtenjahrgang 2008, viereinhalb Jahre nach Schulabschluss (logistische Regression auf das abhängige Merkmal Studium vs. kein Studium*, ausgewiesen sind average marginal effec</t>
  </si>
  <si>
    <t>Tab. F4-18web: Alter der Hochschulabsolventinnen und -absolventen* 2003, 2005, 2007, 2009, 2010 bis 2014 nach Fächergruppen und Art des Abschlusses (arithm. Mittel)</t>
  </si>
  <si>
    <t>Unbefristet</t>
  </si>
  <si>
    <t>Befristet</t>
  </si>
  <si>
    <t>Selbständig, freiberuflich, Honorar- oder Werkvertrag</t>
  </si>
  <si>
    <t>Referendariat</t>
  </si>
  <si>
    <t>Beschäftigt im öffentlichen Dienst</t>
  </si>
  <si>
    <t>Beschäftigt in der privaten Wirtschaft</t>
  </si>
  <si>
    <t>Tab. F4-17web: Art des Arbeitsverhältnisses etwa ein Jahr nach dem Studienabschluss im öffentlichen Dienst und der Privatwirtschaft nach Art des Abschlusses und nach Hochschulart 2013 (in %)</t>
  </si>
  <si>
    <t>Bachelorabschluss</t>
  </si>
  <si>
    <r>
      <t>Medizin</t>
    </r>
    <r>
      <rPr>
        <vertAlign val="superscript"/>
        <sz val="9"/>
        <rFont val="Arial"/>
        <family val="2"/>
      </rPr>
      <t>1)</t>
    </r>
  </si>
  <si>
    <r>
      <t>Rechtswissenschaft</t>
    </r>
    <r>
      <rPr>
        <vertAlign val="superscript"/>
        <sz val="9"/>
        <rFont val="Arial"/>
        <family val="2"/>
      </rPr>
      <t>1)</t>
    </r>
  </si>
  <si>
    <r>
      <t>Sonstiges</t>
    </r>
    <r>
      <rPr>
        <vertAlign val="superscript"/>
        <sz val="9"/>
        <rFont val="Arial"/>
        <family val="2"/>
      </rPr>
      <t>2)</t>
    </r>
  </si>
  <si>
    <t>* Anteil der Fächergruppen in %. Verwendet wird die Fächergruppensystematik 2016 (vgl. Tab. F2-3A).
** Der Zeitversatz zwischen Studienbeginn und Studienende ist nicht berücksichtigt. 
Quelle: Statistische Ämter des Bundes und der Länder, Hochschulstatistik, Recherche in DZHW-ICE, eigene Berechnungen</t>
  </si>
  <si>
    <t>Abb. F4-5web: Fächerstrukturquoten* im Erststudium bei Studienbeginn (Linien von 1975 bis 2015) und beim Studienabschluss (markierte Linien für die vier größten Fächergruppen von 1993 bis 2014)** (in %)</t>
  </si>
  <si>
    <t>Tab. F4-11web: Studierende* im ersten Studienjahr des  Masterstudiums** und Anzahl der Bachelorabschlüsse 2005 bis 2014 nach Art der Hochschule</t>
  </si>
  <si>
    <t>Tab. F4-13web: Verbleib des Absolventenjahrgangs 2013  nach dem Bachelor- und Masterabschluss (in %)</t>
  </si>
  <si>
    <t>Tab. F4-8web: Internationale Studierende (bildungsausländische Absolventinnen und -absolventen) 2005 bis 2014 nach Art des Abschlusses und nach Hochschulart (in %)</t>
  </si>
  <si>
    <t>Tab. F4-13web: Verbleib des Absolventenjahrgangs 2013 nach dem Bachelor- und Masterabschluss (in %)</t>
  </si>
  <si>
    <t>Gesamt</t>
  </si>
  <si>
    <t>Fachhochschulabschluss</t>
  </si>
  <si>
    <t>* Ohne Personen in bestimmten Gemeinschafts- und Anstaltsunterkünften (sog. "sensible Sonderbereiche"). 
Ohne im Ausland tätige Angehörige der Bundeswehr, der Polizeibehörden und des Auswärtigen Dienstes sowie ihre dort ansässigen Familien. 
Quelle: Statistisches Bundesamt, Auswertung des Zensus 2011</t>
  </si>
  <si>
    <t>Studierende im 1. und 2. Fachsemester des Masterstudiums</t>
  </si>
  <si>
    <r>
      <t>Art des Hochschulabschlusses</t>
    </r>
    <r>
      <rPr>
        <vertAlign val="superscript"/>
        <sz val="9"/>
        <rFont val="Arial"/>
        <family val="2"/>
      </rPr>
      <t>3)</t>
    </r>
  </si>
  <si>
    <r>
      <t>Master (FH)</t>
    </r>
    <r>
      <rPr>
        <vertAlign val="superscript"/>
        <sz val="9"/>
        <rFont val="Arial"/>
        <family val="2"/>
      </rPr>
      <t>7)</t>
    </r>
  </si>
  <si>
    <r>
      <t>Master (U)</t>
    </r>
    <r>
      <rPr>
        <vertAlign val="superscript"/>
        <sz val="9"/>
        <rFont val="Arial"/>
        <family val="2"/>
      </rPr>
      <t>6)7)</t>
    </r>
  </si>
  <si>
    <r>
      <t>Bachelor (U)</t>
    </r>
    <r>
      <rPr>
        <vertAlign val="superscript"/>
        <sz val="9"/>
        <rFont val="Arial"/>
        <family val="2"/>
      </rPr>
      <t>5)</t>
    </r>
  </si>
  <si>
    <r>
      <t>Diplom (U) und entsprech-ender Abschluss</t>
    </r>
    <r>
      <rPr>
        <vertAlign val="superscript"/>
        <sz val="9"/>
        <rFont val="Arial"/>
        <family val="2"/>
      </rPr>
      <t>4)</t>
    </r>
  </si>
  <si>
    <r>
      <t>Absol-venten-quote</t>
    </r>
    <r>
      <rPr>
        <vertAlign val="superscript"/>
        <sz val="9"/>
        <rFont val="Arial"/>
        <family val="2"/>
      </rPr>
      <t>2)</t>
    </r>
  </si>
  <si>
    <t>* Absolventenquote in nationaler Abgrenzung: Anteil der Absolventen an der Bevölkerung des entsprechenden Alters. Es werden Quoten für einzelne Altersjahrgänge berechnet und anschließend aufsummiert (Quotensummenverfahren). 
1) Prüfungsjahr: Winter- und nachfolgendes Sommersemester. 
2) Absolventenquote ab 2012 unter Berücksichtigung der Ergebnisse des Zensus 2011.
3) Einschließlich Verwaltungsfachhochschulen.
4) Einschließlich künstlerischer und sonstiger Abschlüsse.
5) Einschließlich Bachelor (KH).
6) Einschließlich Master (KH).
7) Konsekutive Masterabschlüsse wurden bis einschließlich Sommersemester 2009 in der Hochschulstatistik als Erstabschlüsse gezählt. Dadurch entsteht das Problem der Doppelzählung von Erstabschlüssen, das wegen der geringen Zahl an Masterabschlüssen allerdings nur geringe Auswirkungen hatte. Seit dem Wintersemester 2009/10 werden konsekutive Masterabschlüsse als Zweitstudium bzw. -abschluss gezählt.
Quelle: Statistische Ämter des Bundes und der Länder, Hochschulstatistik</t>
  </si>
  <si>
    <r>
      <rPr>
        <b/>
        <sz val="10"/>
        <rFont val="Arial"/>
        <family val="2"/>
      </rPr>
      <t>•</t>
    </r>
    <r>
      <rPr>
        <sz val="9"/>
        <rFont val="Arial"/>
        <family val="2"/>
      </rPr>
      <t xml:space="preserve"> (58)
</t>
    </r>
    <r>
      <rPr>
        <sz val="10"/>
        <rFont val="Arial"/>
        <family val="2"/>
      </rPr>
      <t xml:space="preserve">• </t>
    </r>
    <r>
      <rPr>
        <sz val="9"/>
        <rFont val="Arial"/>
        <family val="2"/>
      </rPr>
      <t>(49)</t>
    </r>
  </si>
  <si>
    <t>* Arbeitslose in Prozent aller zivilen Erwerbspersonen (ohne Auszubildende) gleicher Qualifikation; Erwerbstätige „ohne Angabe“ zum Berufsabschluss nach Mikrozensus je Altersklasse proportional auf alle Qualifikationsgruppen verteilt.
** Ab 2011 revidierte Daten für Erwerbstätige auf Grundlage des Zensus 2011.
*** Hochschule/Fachhochschule einschließlich Verwaltungsfachhochschulen.
Quelle: IAB, Qualifikationsspezifische Arbeitslosenquoten (16.06.2015)</t>
  </si>
  <si>
    <t>Abb. F4-4A: Qualifikationsspezifische Arbeitslosenquoten* 1993-2014** nach Art des beruflichen Abschlusses*** (und ergänzend für West- und Ostdeutschland) (in %)</t>
  </si>
  <si>
    <t>Tab. F4-1A: Zahl der Erstabsolventinnen und -absolventen und Absolventenquote* 1995 bis 2014 nach Art des Hochschulabschlusses und nach Geschlecht</t>
  </si>
  <si>
    <t>Kunst, 
Kunstwiss.</t>
  </si>
  <si>
    <t>Tab. F4-3web: Frauenanteil an den Erstabsolventinnen und 
-absolventen* 1995 bis 2014 nach Hochschulart (in %)</t>
  </si>
  <si>
    <t>Folgeabschluss: Anteil weiblich (in %, bezogen auf alle Folgeabschlüsse)</t>
  </si>
  <si>
    <t>Masterabschluss: Anteil weiblich (in %, bezogen auf alle Masterabschlüsse)</t>
  </si>
  <si>
    <t>Promotionen: Anteil weiblich (in %, bezogen auf alle Promovierten)</t>
  </si>
  <si>
    <t>1) Staatsexamensabschlüsse
2) Leih-/Zeitarbeit, geringfügige Beschäftigung, Ein-Euro-Job.
Quelle: DZHW Absolventenpanel, Jahrgang 2013</t>
  </si>
  <si>
    <r>
      <t>Fächergruppe BA-Studiums (Ref.: Bachelor in Wirtschafts-/ Sozialwissenschaften)</t>
    </r>
    <r>
      <rPr>
        <vertAlign val="superscript"/>
        <sz val="9"/>
        <rFont val="Arial"/>
        <family val="2"/>
      </rPr>
      <t>1)</t>
    </r>
  </si>
  <si>
    <t>Tab. F4-7web: Studierende im Erst- und Masterstudium sowie Promotionen 2005 bis 2014 nach Art der Förderung in der Exzellenzinitiative (in %)</t>
  </si>
  <si>
    <t>Tab. F4-6web: Promotionen und Promotionsintensität 1993 bis 2014 nach Fächergruppen</t>
  </si>
  <si>
    <t>Tab. F4-14web: Anforderungsniveau der Berufe nach Qualifikationsniveau im Zensus 2011 (in %)</t>
  </si>
  <si>
    <t>Tab. F4-15web: Subjektive Einschätzung des Adäquanzniveaus nach Art des Abschlusses und nach Hochschulart (in %)</t>
  </si>
  <si>
    <t>Tab. F4-11web: Studierende im ersten Studienjahr des  Masterstudiums und Anzahl der Bachelorabschlüsse 2005 bis 2014 nach Art der Hochschule</t>
  </si>
  <si>
    <t>Tab. F4-5web: Hochschulabsolventinnen und -absolventen mit Folgeabschluss mit Masterabschluss und mit Promotion für die Jahre 1995, 2000 und 2005 bis 2014 nach Fächergruppen, Geschlecht</t>
  </si>
  <si>
    <t>Tab. F4-2web: Hochschulabsolventinnen und -absolventen mit Erstabschluss und mit Bachelorabschluss für die Jahre 1995, 2000 und 2005 bis 2014 nach Fächergruppen, Art der Hochschule und Geschlecht</t>
  </si>
  <si>
    <t>Abb. F4-5web: Fächerstrukturquoten im Erststudium bei Studienbeginn (Linien von 1975 bis 2015) und beim Studienabschluss (markierte Linien für die vier größten Fächergruppen von 1993 bis 2014) (in %)</t>
  </si>
  <si>
    <t>Tab. F4-16web: Bruttojahreseinkommen nach Hochschulart, Fachrichtung und Abschlussart (in Euro)</t>
  </si>
  <si>
    <t>Tab. F4-3web: Frauenanteil an den Erstabsolventinnen und -absolventen 1995 bis 2014 nach Hochschulart (in %)</t>
  </si>
  <si>
    <t>Tab. F4-1A: Zahl der Erstabsolventinnen und -absolventen und Absolventenquote 1995 bis 2014 nach Art des Hochschulabschlusses und Geschlecht</t>
  </si>
  <si>
    <t>Erstabschluss: Absolventinnen und Absolventen in den Fächergruppen (Anzahl)</t>
  </si>
  <si>
    <t>Darunter Bachelorabschlüsse (Anzahl)</t>
  </si>
  <si>
    <t>Hochschulart/Fachrichtung</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</si>
</sst>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_([$€]* #,##0.00_);_([$€]* \(#,##0.00\);_([$€]* &quot;-&quot;??_);_(@_)"/>
    <numFmt numFmtId="170" formatCode="#,##0.0"/>
    <numFmt numFmtId="171" formatCode="_(* #,##0_);_(* \(#,##0\);_(* &quot;-&quot;??_);_(@_)"/>
    <numFmt numFmtId="172" formatCode="##\ ##\ ##\ ###"/>
    <numFmt numFmtId="173" formatCode="##\ ##"/>
    <numFmt numFmtId="174" formatCode="##\ ##\ #"/>
    <numFmt numFmtId="175" formatCode="##\ ##\ ##"/>
  </numFmts>
  <fonts count="55" x14ac:knownFonts="1">
    <font>
      <sz val="10"/>
      <name val="Arial"/>
    </font>
    <font>
      <sz val="10"/>
      <name val="Arial"/>
    </font>
    <font>
      <sz val="11"/>
      <name val="Arial"/>
      <family val="2"/>
    </font>
    <font>
      <u/>
      <sz val="10"/>
      <color indexed="12"/>
      <name val="Arial"/>
      <family val="2"/>
    </font>
    <font>
      <sz val="9"/>
      <name val="Arial"/>
      <family val="2"/>
    </font>
    <font>
      <sz val="10"/>
      <name val="Arial"/>
      <family val="2"/>
    </font>
    <font>
      <vertAlign val="superscript"/>
      <sz val="9"/>
      <name val="Arial"/>
      <family val="2"/>
    </font>
    <font>
      <sz val="9"/>
      <color indexed="8"/>
      <name val="Arial"/>
      <family val="2"/>
    </font>
    <font>
      <sz val="8"/>
      <name val="Arial"/>
      <family val="2"/>
    </font>
    <font>
      <sz val="8"/>
      <name val="Arial"/>
      <family val="2"/>
    </font>
    <font>
      <sz val="8.5"/>
      <name val="Arial"/>
      <family val="2"/>
    </font>
    <font>
      <vertAlign val="superscript"/>
      <sz val="9"/>
      <color indexed="8"/>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8"/>
      <color indexed="8"/>
      <name val="MS Sans Serif"/>
      <family val="2"/>
    </font>
    <font>
      <b/>
      <sz val="10"/>
      <name val="Arial"/>
      <family val="2"/>
    </font>
    <font>
      <sz val="8"/>
      <name val="Arial"/>
      <family val="2"/>
    </font>
    <font>
      <sz val="10"/>
      <color indexed="8"/>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b/>
      <sz val="8"/>
      <name val="Arial"/>
      <family val="2"/>
    </font>
    <font>
      <b/>
      <sz val="10"/>
      <name val="Arial"/>
      <family val="2"/>
    </font>
    <font>
      <sz val="9"/>
      <name val="Symbol"/>
      <family val="1"/>
    </font>
    <font>
      <u/>
      <sz val="9"/>
      <color indexed="12"/>
      <name val="Arial"/>
      <family val="2"/>
    </font>
    <font>
      <sz val="9"/>
      <name val="Arial"/>
      <family val="2"/>
    </font>
    <font>
      <b/>
      <sz val="9"/>
      <name val="Arial"/>
      <family val="2"/>
    </font>
    <font>
      <sz val="10"/>
      <name val="Arial"/>
      <family val="2"/>
    </font>
    <font>
      <sz val="10"/>
      <color indexed="8"/>
      <name val="MS Sans Serif"/>
      <family val="2"/>
    </font>
    <font>
      <b/>
      <sz val="8"/>
      <color indexed="8"/>
      <name val="MS Sans Serif"/>
      <family val="2"/>
    </font>
    <font>
      <u/>
      <sz val="10"/>
      <color indexed="12"/>
      <name val="Arial"/>
      <family val="2"/>
    </font>
    <font>
      <b/>
      <sz val="10"/>
      <name val="Arial"/>
      <family val="2"/>
    </font>
    <font>
      <sz val="8"/>
      <color indexed="8"/>
      <name val="MS Sans Serif"/>
      <family val="2"/>
    </font>
    <font>
      <sz val="8.5"/>
      <color indexed="8"/>
      <name val="Arial"/>
      <family val="2"/>
    </font>
    <font>
      <sz val="8"/>
      <name val="Verdana"/>
      <family val="2"/>
    </font>
    <font>
      <u/>
      <sz val="10"/>
      <color indexed="12"/>
      <name val="Arial"/>
      <family val="2"/>
    </font>
    <font>
      <u/>
      <sz val="7"/>
      <color indexed="12"/>
      <name val="MetaNormalLF-Roman"/>
      <family val="2"/>
    </font>
    <font>
      <sz val="8"/>
      <name val="Times New Roman"/>
      <family val="1"/>
    </font>
    <font>
      <b/>
      <sz val="8"/>
      <color indexed="8"/>
      <name val="MS Sans Serif"/>
      <family val="2"/>
    </font>
    <font>
      <sz val="9"/>
      <color indexed="8"/>
      <name val="Arial"/>
      <family val="2"/>
    </font>
    <font>
      <sz val="8.5"/>
      <color indexed="8"/>
      <name val="Arial"/>
      <family val="2"/>
    </font>
    <font>
      <sz val="10"/>
      <name val="Arial"/>
      <family val="2"/>
    </font>
    <font>
      <sz val="10"/>
      <name val="Arial"/>
      <family val="2"/>
    </font>
    <font>
      <b/>
      <sz val="11"/>
      <name val="Arial"/>
      <family val="2"/>
    </font>
    <font>
      <b/>
      <sz val="9"/>
      <name val="Symbol"/>
      <family val="1"/>
    </font>
    <font>
      <i/>
      <sz val="9"/>
      <name val="Arial"/>
      <family val="2"/>
    </font>
    <font>
      <sz val="11"/>
      <color theme="1"/>
      <name val="Calibri"/>
      <family val="2"/>
      <scheme val="minor"/>
    </font>
    <font>
      <sz val="8"/>
      <color rgb="FF000000"/>
      <name val="Arial"/>
      <family val="2"/>
    </font>
    <font>
      <sz val="8.5"/>
      <color theme="1"/>
      <name val="Arial"/>
      <family val="2"/>
    </font>
    <font>
      <b/>
      <sz val="10"/>
      <color rgb="FF000000"/>
      <name val="Arial"/>
      <family val="2"/>
    </font>
  </fonts>
  <fills count="17">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1"/>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bgColor indexed="64"/>
      </patternFill>
    </fill>
    <fill>
      <patternFill patternType="solid">
        <fgColor rgb="FFC5D9F1"/>
        <bgColor indexed="64"/>
      </patternFill>
    </fill>
    <fill>
      <patternFill patternType="solid">
        <fgColor rgb="FFBFBFB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D9D9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77">
    <xf numFmtId="0" fontId="0" fillId="0" borderId="0"/>
    <xf numFmtId="173" fontId="42" fillId="0" borderId="1">
      <alignment horizontal="left"/>
    </xf>
    <xf numFmtId="174" fontId="42" fillId="0" borderId="1">
      <alignment horizontal="left"/>
    </xf>
    <xf numFmtId="175" fontId="42" fillId="0" borderId="1">
      <alignment horizontal="left"/>
    </xf>
    <xf numFmtId="172" fontId="42" fillId="0" borderId="1">
      <alignment horizontal="left"/>
    </xf>
    <xf numFmtId="0" fontId="8" fillId="2" borderId="2"/>
    <xf numFmtId="0" fontId="8" fillId="0" borderId="1"/>
    <xf numFmtId="0" fontId="12" fillId="3" borderId="0">
      <alignment horizontal="center" vertical="center"/>
    </xf>
    <xf numFmtId="0" fontId="1" fillId="4" borderId="0">
      <alignment horizontal="center" wrapText="1"/>
    </xf>
    <xf numFmtId="0" fontId="32" fillId="4" borderId="0">
      <alignment horizontal="center" wrapText="1"/>
    </xf>
    <xf numFmtId="0" fontId="5" fillId="4" borderId="0">
      <alignment horizontal="center" wrapText="1"/>
    </xf>
    <xf numFmtId="0" fontId="5" fillId="4" borderId="0">
      <alignment horizontal="center" wrapText="1"/>
    </xf>
    <xf numFmtId="0" fontId="47" fillId="4" borderId="0">
      <alignment horizontal="center" wrapText="1"/>
    </xf>
    <xf numFmtId="0" fontId="5" fillId="4" borderId="0">
      <alignment horizontal="center" wrapText="1"/>
    </xf>
    <xf numFmtId="0" fontId="13" fillId="3" borderId="0">
      <alignment horizontal="center"/>
    </xf>
    <xf numFmtId="165" fontId="14" fillId="0" borderId="0" applyFont="0" applyFill="0" applyBorder="0" applyAlignment="0" applyProtection="0"/>
    <xf numFmtId="167" fontId="14" fillId="0" borderId="0" applyFont="0" applyFill="0" applyBorder="0" applyAlignment="0" applyProtection="0"/>
    <xf numFmtId="164" fontId="14" fillId="0" borderId="0" applyFont="0" applyFill="0" applyBorder="0" applyAlignment="0" applyProtection="0"/>
    <xf numFmtId="166" fontId="14" fillId="0" borderId="0" applyFont="0" applyFill="0" applyBorder="0" applyAlignment="0" applyProtection="0"/>
    <xf numFmtId="0" fontId="15" fillId="5" borderId="2" applyBorder="0">
      <protection locked="0"/>
    </xf>
    <xf numFmtId="0" fontId="33" fillId="5" borderId="2" applyBorder="0">
      <protection locked="0"/>
    </xf>
    <xf numFmtId="0" fontId="15" fillId="5" borderId="2" applyBorder="0">
      <protection locked="0"/>
    </xf>
    <xf numFmtId="169" fontId="1" fillId="0" borderId="0" applyFont="0" applyFill="0" applyBorder="0" applyAlignment="0" applyProtection="0"/>
    <xf numFmtId="169" fontId="32"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47" fillId="0" borderId="0" applyFont="0" applyFill="0" applyBorder="0" applyAlignment="0" applyProtection="0"/>
    <xf numFmtId="169" fontId="5" fillId="0" borderId="0" applyFont="0" applyFill="0" applyBorder="0" applyAlignment="0" applyProtection="0"/>
    <xf numFmtId="0" fontId="16" fillId="3" borderId="1">
      <alignment horizontal="left"/>
    </xf>
    <xf numFmtId="0" fontId="17" fillId="3" borderId="0">
      <alignment horizontal="left"/>
    </xf>
    <xf numFmtId="0" fontId="18" fillId="6" borderId="0">
      <alignment horizontal="right" vertical="top" textRotation="90" wrapText="1"/>
    </xf>
    <xf numFmtId="0" fontId="34" fillId="6" borderId="0">
      <alignment horizontal="right" vertical="top" textRotation="90" wrapText="1"/>
    </xf>
    <xf numFmtId="0" fontId="18" fillId="6" borderId="0">
      <alignment horizontal="right" vertical="top" textRotation="90" wrapText="1"/>
    </xf>
    <xf numFmtId="0" fontId="43" fillId="6" borderId="0">
      <alignment horizontal="right" vertical="top" textRotation="90" wrapText="1"/>
    </xf>
    <xf numFmtId="0" fontId="18" fillId="6" borderId="0">
      <alignment horizontal="right" vertical="top" textRotation="90" wrapText="1"/>
    </xf>
    <xf numFmtId="0" fontId="3"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19" fillId="4" borderId="0">
      <alignment horizontal="center"/>
    </xf>
    <xf numFmtId="0" fontId="36" fillId="4" borderId="0">
      <alignment horizontal="center"/>
    </xf>
    <xf numFmtId="0" fontId="19" fillId="4" borderId="0">
      <alignment horizontal="center"/>
    </xf>
    <xf numFmtId="167" fontId="1" fillId="0" borderId="0" applyFont="0" applyFill="0" applyBorder="0" applyAlignment="0" applyProtection="0"/>
    <xf numFmtId="167" fontId="47" fillId="0" borderId="0" applyFont="0" applyFill="0" applyBorder="0" applyAlignment="0" applyProtection="0"/>
    <xf numFmtId="167" fontId="5" fillId="0" borderId="0" applyFont="0" applyFill="0" applyBorder="0" applyAlignment="0" applyProtection="0"/>
    <xf numFmtId="0" fontId="20" fillId="3" borderId="3">
      <alignment wrapText="1"/>
    </xf>
    <xf numFmtId="0" fontId="8" fillId="3" borderId="3">
      <alignment wrapText="1"/>
    </xf>
    <xf numFmtId="0" fontId="20" fillId="3" borderId="4"/>
    <xf numFmtId="0" fontId="8" fillId="3" borderId="4"/>
    <xf numFmtId="0" fontId="20" fillId="3" borderId="5"/>
    <xf numFmtId="0" fontId="8" fillId="3" borderId="5"/>
    <xf numFmtId="0" fontId="8" fillId="3" borderId="6">
      <alignment horizontal="center" wrapText="1"/>
    </xf>
    <xf numFmtId="0" fontId="5" fillId="0" borderId="0"/>
    <xf numFmtId="0" fontId="15" fillId="0" borderId="0"/>
    <xf numFmtId="9" fontId="21" fillId="0" borderId="0" applyFont="0" applyFill="0" applyBorder="0" applyAlignment="0" applyProtection="0"/>
    <xf numFmtId="9" fontId="17" fillId="0" borderId="0" applyFont="0" applyFill="0" applyBorder="0" applyAlignment="0" applyProtection="0"/>
    <xf numFmtId="9" fontId="1" fillId="0" borderId="0" applyNumberFormat="0" applyFont="0" applyFill="0" applyBorder="0" applyAlignment="0" applyProtection="0"/>
    <xf numFmtId="0" fontId="8" fillId="3" borderId="1"/>
    <xf numFmtId="0" fontId="12" fillId="3" borderId="0">
      <alignment horizontal="right"/>
    </xf>
    <xf numFmtId="0" fontId="22" fillId="7" borderId="0">
      <alignment horizontal="center"/>
    </xf>
    <xf numFmtId="0" fontId="23" fillId="4" borderId="0"/>
    <xf numFmtId="0" fontId="24" fillId="6" borderId="7">
      <alignment horizontal="left" vertical="top" wrapText="1"/>
    </xf>
    <xf numFmtId="0" fontId="37" fillId="6" borderId="7">
      <alignment horizontal="left" vertical="top" wrapText="1"/>
    </xf>
    <xf numFmtId="0" fontId="24" fillId="6" borderId="7">
      <alignment horizontal="left" vertical="top" wrapText="1"/>
    </xf>
    <xf numFmtId="0" fontId="24" fillId="6" borderId="8">
      <alignment horizontal="left" vertical="top"/>
    </xf>
    <xf numFmtId="0" fontId="37" fillId="6" borderId="8">
      <alignment horizontal="left" vertical="top"/>
    </xf>
    <xf numFmtId="0" fontId="24" fillId="6" borderId="8">
      <alignment horizontal="left" vertical="top"/>
    </xf>
    <xf numFmtId="0" fontId="5" fillId="0" borderId="0"/>
    <xf numFmtId="0" fontId="5" fillId="0" borderId="0"/>
    <xf numFmtId="0" fontId="46" fillId="0" borderId="0"/>
    <xf numFmtId="0" fontId="5" fillId="0" borderId="0"/>
    <xf numFmtId="0" fontId="51" fillId="0" borderId="0"/>
    <xf numFmtId="0" fontId="5" fillId="0" borderId="0"/>
    <xf numFmtId="0" fontId="25" fillId="3" borderId="0">
      <alignment horizontal="center"/>
    </xf>
    <xf numFmtId="0" fontId="26" fillId="3" borderId="0"/>
  </cellStyleXfs>
  <cellXfs count="576">
    <xf numFmtId="0" fontId="0" fillId="0" borderId="0" xfId="0"/>
    <xf numFmtId="0" fontId="0" fillId="0" borderId="0" xfId="0" applyBorder="1"/>
    <xf numFmtId="0" fontId="10" fillId="0" borderId="0" xfId="0" applyFont="1"/>
    <xf numFmtId="0" fontId="7" fillId="0" borderId="9" xfId="0" applyFont="1" applyBorder="1" applyAlignment="1">
      <alignment horizontal="center" wrapText="1"/>
    </xf>
    <xf numFmtId="0" fontId="4" fillId="0" borderId="9" xfId="0" applyFont="1" applyBorder="1" applyAlignment="1">
      <alignment horizontal="center" vertical="center" wrapText="1"/>
    </xf>
    <xf numFmtId="168" fontId="4" fillId="0" borderId="4" xfId="0" applyNumberFormat="1" applyFont="1" applyBorder="1" applyAlignment="1">
      <alignment horizontal="center" vertical="center" wrapText="1"/>
    </xf>
    <xf numFmtId="168" fontId="4" fillId="0" borderId="10" xfId="0" applyNumberFormat="1" applyFont="1" applyBorder="1" applyAlignment="1">
      <alignment horizontal="center" vertical="center" wrapText="1"/>
    </xf>
    <xf numFmtId="168" fontId="4" fillId="0" borderId="4" xfId="0" applyNumberFormat="1" applyFont="1" applyFill="1" applyBorder="1" applyAlignment="1">
      <alignment horizontal="center" vertical="center" wrapText="1"/>
    </xf>
    <xf numFmtId="168" fontId="4" fillId="0" borderId="10" xfId="0" applyNumberFormat="1" applyFont="1" applyFill="1" applyBorder="1" applyAlignment="1">
      <alignment horizontal="center" vertical="center" wrapText="1"/>
    </xf>
    <xf numFmtId="0" fontId="10" fillId="0" borderId="0" xfId="0" applyFont="1" applyBorder="1" applyAlignment="1">
      <alignment wrapText="1"/>
    </xf>
    <xf numFmtId="0" fontId="4" fillId="5" borderId="9" xfId="0" applyFont="1" applyFill="1" applyBorder="1" applyAlignment="1">
      <alignment horizontal="center" vertical="center" wrapText="1"/>
    </xf>
    <xf numFmtId="168" fontId="4" fillId="5" borderId="4" xfId="0" applyNumberFormat="1" applyFont="1" applyFill="1" applyBorder="1" applyAlignment="1">
      <alignment horizontal="center" vertical="center" wrapText="1"/>
    </xf>
    <xf numFmtId="168" fontId="4" fillId="5" borderId="10" xfId="0" applyNumberFormat="1" applyFont="1" applyFill="1" applyBorder="1" applyAlignment="1">
      <alignment horizontal="center" vertical="center" wrapText="1"/>
    </xf>
    <xf numFmtId="0" fontId="7" fillId="5" borderId="9" xfId="0" applyFont="1" applyFill="1" applyBorder="1" applyAlignment="1">
      <alignment horizontal="center" wrapText="1"/>
    </xf>
    <xf numFmtId="0" fontId="30" fillId="0" borderId="0" xfId="0" applyFont="1"/>
    <xf numFmtId="0" fontId="31" fillId="0" borderId="0" xfId="0" applyFont="1"/>
    <xf numFmtId="0" fontId="0" fillId="0" borderId="0" xfId="0" applyFill="1" applyBorder="1"/>
    <xf numFmtId="1" fontId="30" fillId="0" borderId="9" xfId="0" applyNumberFormat="1" applyFont="1" applyBorder="1" applyAlignment="1">
      <alignment horizontal="left" wrapText="1"/>
    </xf>
    <xf numFmtId="0" fontId="5" fillId="0" borderId="0" xfId="0" applyFont="1"/>
    <xf numFmtId="168" fontId="0" fillId="0" borderId="0" xfId="0" applyNumberFormat="1"/>
    <xf numFmtId="0" fontId="4" fillId="0" borderId="9" xfId="0" applyFont="1" applyBorder="1" applyAlignment="1">
      <alignment horizontal="left" vertical="center" wrapText="1"/>
    </xf>
    <xf numFmtId="0" fontId="27" fillId="0" borderId="0" xfId="0" applyFont="1" applyBorder="1" applyAlignment="1">
      <alignment horizontal="left" wrapText="1"/>
    </xf>
    <xf numFmtId="1" fontId="4" fillId="0" borderId="11" xfId="0" applyNumberFormat="1" applyFont="1" applyBorder="1" applyAlignment="1">
      <alignment horizontal="left" wrapText="1"/>
    </xf>
    <xf numFmtId="0" fontId="4" fillId="0" borderId="0" xfId="0" applyFont="1" applyFill="1" applyBorder="1" applyAlignment="1">
      <alignment horizontal="center" vertical="center" wrapText="1"/>
    </xf>
    <xf numFmtId="1" fontId="0" fillId="0" borderId="0" xfId="0" applyNumberFormat="1" applyFill="1" applyBorder="1"/>
    <xf numFmtId="3" fontId="4" fillId="0" borderId="4" xfId="0" applyNumberFormat="1" applyFont="1" applyBorder="1" applyAlignment="1">
      <alignment horizontal="right" vertical="center" wrapText="1"/>
    </xf>
    <xf numFmtId="0" fontId="0" fillId="0" borderId="0" xfId="0" applyAlignment="1">
      <alignment vertical="center"/>
    </xf>
    <xf numFmtId="168" fontId="4" fillId="0" borderId="4" xfId="0" applyNumberFormat="1" applyFont="1" applyBorder="1" applyAlignment="1">
      <alignment horizontal="right" vertical="center" wrapText="1" indent="2"/>
    </xf>
    <xf numFmtId="168" fontId="4" fillId="0" borderId="10" xfId="0" applyNumberFormat="1" applyFont="1" applyBorder="1" applyAlignment="1">
      <alignment horizontal="right" vertical="center" wrapText="1" indent="2"/>
    </xf>
    <xf numFmtId="49" fontId="4" fillId="0" borderId="4" xfId="0" applyNumberFormat="1" applyFont="1" applyBorder="1" applyAlignment="1">
      <alignment horizontal="right" vertical="center" wrapText="1"/>
    </xf>
    <xf numFmtId="0" fontId="0" fillId="0" borderId="0" xfId="0" applyAlignment="1">
      <alignment vertical="top"/>
    </xf>
    <xf numFmtId="0" fontId="0" fillId="0" borderId="0" xfId="0" applyAlignment="1">
      <alignment horizontal="left" vertical="center"/>
    </xf>
    <xf numFmtId="0" fontId="0" fillId="0" borderId="0" xfId="0" applyBorder="1" applyAlignment="1">
      <alignment vertical="center"/>
    </xf>
    <xf numFmtId="0" fontId="4" fillId="0" borderId="9" xfId="0" applyFont="1" applyBorder="1" applyAlignment="1">
      <alignment horizontal="center" wrapText="1"/>
    </xf>
    <xf numFmtId="0" fontId="4" fillId="5" borderId="9" xfId="0" applyFont="1" applyFill="1" applyBorder="1" applyAlignment="1">
      <alignment horizontal="center" wrapText="1"/>
    </xf>
    <xf numFmtId="0" fontId="4" fillId="0" borderId="12" xfId="0" applyFont="1" applyFill="1" applyBorder="1" applyAlignment="1">
      <alignment horizontal="left" vertical="center" wrapText="1"/>
    </xf>
    <xf numFmtId="49" fontId="4" fillId="0" borderId="6" xfId="0" applyNumberFormat="1" applyFont="1" applyFill="1" applyBorder="1" applyAlignment="1">
      <alignment horizontal="right" vertical="center" wrapText="1"/>
    </xf>
    <xf numFmtId="1" fontId="4" fillId="0" borderId="6" xfId="0" applyNumberFormat="1" applyFont="1" applyFill="1" applyBorder="1" applyAlignment="1">
      <alignment horizontal="right" vertical="center" wrapText="1" indent="2"/>
    </xf>
    <xf numFmtId="1" fontId="4" fillId="0" borderId="13" xfId="0" applyNumberFormat="1" applyFont="1" applyFill="1" applyBorder="1" applyAlignment="1">
      <alignment horizontal="right" vertical="center" wrapText="1" indent="2"/>
    </xf>
    <xf numFmtId="168" fontId="4" fillId="0" borderId="10" xfId="69" applyNumberFormat="1" applyFont="1" applyBorder="1" applyAlignment="1">
      <alignment horizontal="center"/>
    </xf>
    <xf numFmtId="0" fontId="2" fillId="0" borderId="0" xfId="0" applyFont="1" applyBorder="1" applyAlignment="1">
      <alignment wrapText="1"/>
    </xf>
    <xf numFmtId="0" fontId="4" fillId="8" borderId="1" xfId="0" applyFont="1" applyFill="1" applyBorder="1" applyAlignment="1">
      <alignment horizontal="center" vertical="center" wrapText="1"/>
    </xf>
    <xf numFmtId="0" fontId="4" fillId="0" borderId="9" xfId="0" applyFont="1" applyFill="1" applyBorder="1" applyAlignment="1">
      <alignment horizontal="center"/>
    </xf>
    <xf numFmtId="0" fontId="4" fillId="8" borderId="9" xfId="0" applyFont="1" applyFill="1" applyBorder="1" applyAlignment="1">
      <alignment horizontal="center"/>
    </xf>
    <xf numFmtId="0" fontId="4" fillId="8" borderId="12" xfId="0" applyFont="1" applyFill="1" applyBorder="1" applyAlignment="1">
      <alignment horizontal="center"/>
    </xf>
    <xf numFmtId="168" fontId="4" fillId="0" borderId="4" xfId="0" applyNumberFormat="1" applyFont="1" applyFill="1" applyBorder="1" applyAlignment="1">
      <alignment horizontal="right" indent="2"/>
    </xf>
    <xf numFmtId="168" fontId="4" fillId="0" borderId="10" xfId="0" applyNumberFormat="1" applyFont="1" applyFill="1" applyBorder="1" applyAlignment="1">
      <alignment horizontal="right" indent="2"/>
    </xf>
    <xf numFmtId="168" fontId="4" fillId="8" borderId="4" xfId="0" applyNumberFormat="1" applyFont="1" applyFill="1" applyBorder="1" applyAlignment="1">
      <alignment horizontal="right" indent="2"/>
    </xf>
    <xf numFmtId="168" fontId="4" fillId="8" borderId="10" xfId="0" applyNumberFormat="1" applyFont="1" applyFill="1" applyBorder="1" applyAlignment="1">
      <alignment horizontal="right" indent="2"/>
    </xf>
    <xf numFmtId="168" fontId="4" fillId="8" borderId="6" xfId="0" applyNumberFormat="1" applyFont="1" applyFill="1" applyBorder="1" applyAlignment="1">
      <alignment horizontal="right" indent="2"/>
    </xf>
    <xf numFmtId="168" fontId="4" fillId="8" borderId="13" xfId="0" applyNumberFormat="1" applyFont="1" applyFill="1" applyBorder="1" applyAlignment="1">
      <alignment horizontal="right" indent="2"/>
    </xf>
    <xf numFmtId="168" fontId="0" fillId="8" borderId="4" xfId="0" applyNumberFormat="1" applyFill="1" applyBorder="1" applyAlignment="1">
      <alignment horizontal="right" indent="2"/>
    </xf>
    <xf numFmtId="168" fontId="0" fillId="0" borderId="4" xfId="0" applyNumberFormat="1" applyFill="1" applyBorder="1" applyAlignment="1">
      <alignment horizontal="right" indent="2"/>
    </xf>
    <xf numFmtId="168" fontId="0" fillId="8" borderId="6" xfId="0" applyNumberFormat="1" applyFill="1" applyBorder="1" applyAlignment="1">
      <alignment horizontal="right" indent="2"/>
    </xf>
    <xf numFmtId="168" fontId="4" fillId="0" borderId="4" xfId="0" applyNumberFormat="1" applyFont="1" applyBorder="1" applyAlignment="1">
      <alignment horizontal="right" vertical="center" wrapText="1" indent="1"/>
    </xf>
    <xf numFmtId="168" fontId="4" fillId="0" borderId="10"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168" fontId="4" fillId="5" borderId="4" xfId="0" applyNumberFormat="1" applyFont="1" applyFill="1" applyBorder="1" applyAlignment="1">
      <alignment horizontal="right" vertical="center" wrapText="1" indent="1"/>
    </xf>
    <xf numFmtId="168" fontId="4" fillId="5" borderId="10"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9" xfId="0" applyFont="1" applyFill="1" applyBorder="1" applyAlignment="1">
      <alignment horizontal="left" vertical="center" wrapText="1"/>
    </xf>
    <xf numFmtId="0" fontId="4" fillId="0" borderId="9" xfId="0" applyFont="1" applyFill="1" applyBorder="1" applyAlignment="1">
      <alignment horizontal="left" vertical="center" wrapText="1"/>
    </xf>
    <xf numFmtId="0" fontId="10" fillId="0" borderId="0" xfId="0" applyFont="1" applyBorder="1" applyAlignment="1">
      <alignment horizontal="left" wrapText="1"/>
    </xf>
    <xf numFmtId="0" fontId="10" fillId="0" borderId="0" xfId="0" applyFont="1" applyAlignment="1">
      <alignment horizontal="left"/>
    </xf>
    <xf numFmtId="0" fontId="0" fillId="0" borderId="0" xfId="0" applyAlignment="1">
      <alignment horizontal="left"/>
    </xf>
    <xf numFmtId="3" fontId="4" fillId="0" borderId="4" xfId="0" applyNumberFormat="1" applyFont="1" applyBorder="1" applyAlignment="1">
      <alignment horizontal="right" wrapText="1" indent="1"/>
    </xf>
    <xf numFmtId="0" fontId="4" fillId="0" borderId="4" xfId="0" applyFont="1" applyBorder="1" applyAlignment="1">
      <alignment horizontal="right" wrapText="1" indent="1"/>
    </xf>
    <xf numFmtId="3" fontId="4" fillId="0" borderId="10" xfId="0" applyNumberFormat="1" applyFont="1" applyBorder="1" applyAlignment="1">
      <alignment horizontal="right" wrapText="1" indent="1"/>
    </xf>
    <xf numFmtId="3" fontId="4" fillId="5" borderId="4" xfId="0" applyNumberFormat="1" applyFont="1" applyFill="1" applyBorder="1" applyAlignment="1">
      <alignment horizontal="right" wrapText="1" indent="1"/>
    </xf>
    <xf numFmtId="0" fontId="4" fillId="5" borderId="4" xfId="0" applyFont="1" applyFill="1" applyBorder="1" applyAlignment="1">
      <alignment horizontal="right" wrapText="1" indent="1"/>
    </xf>
    <xf numFmtId="3" fontId="4" fillId="5" borderId="10" xfId="0" applyNumberFormat="1" applyFont="1" applyFill="1" applyBorder="1" applyAlignment="1">
      <alignment horizontal="right" wrapText="1" indent="1"/>
    </xf>
    <xf numFmtId="168" fontId="4" fillId="0" borderId="4" xfId="0" applyNumberFormat="1" applyFont="1" applyBorder="1" applyAlignment="1">
      <alignment horizontal="right" wrapText="1" indent="1"/>
    </xf>
    <xf numFmtId="168" fontId="4" fillId="0" borderId="10" xfId="0" applyNumberFormat="1" applyFont="1" applyBorder="1" applyAlignment="1">
      <alignment horizontal="right" wrapText="1" indent="1"/>
    </xf>
    <xf numFmtId="170" fontId="4" fillId="0" borderId="4" xfId="0" applyNumberFormat="1" applyFont="1" applyBorder="1" applyAlignment="1">
      <alignment horizontal="right" wrapText="1" indent="1"/>
    </xf>
    <xf numFmtId="170" fontId="4" fillId="0" borderId="10" xfId="0" applyNumberFormat="1" applyFont="1" applyBorder="1" applyAlignment="1">
      <alignment horizontal="right" wrapText="1" indent="1"/>
    </xf>
    <xf numFmtId="168" fontId="4" fillId="5" borderId="4" xfId="0" applyNumberFormat="1" applyFont="1" applyFill="1" applyBorder="1" applyAlignment="1">
      <alignment horizontal="right" wrapText="1" indent="1"/>
    </xf>
    <xf numFmtId="168" fontId="4" fillId="5" borderId="10" xfId="0" applyNumberFormat="1" applyFont="1" applyFill="1" applyBorder="1" applyAlignment="1">
      <alignment horizontal="right" wrapText="1" indent="1"/>
    </xf>
    <xf numFmtId="0" fontId="4" fillId="0" borderId="10" xfId="0" applyFont="1" applyBorder="1" applyAlignment="1">
      <alignment horizontal="right" wrapText="1" indent="1"/>
    </xf>
    <xf numFmtId="0" fontId="7" fillId="0" borderId="0" xfId="69" applyFont="1" applyBorder="1" applyAlignment="1">
      <alignment horizontal="left" vertical="center" wrapText="1"/>
    </xf>
    <xf numFmtId="3" fontId="4" fillId="0" borderId="10" xfId="44" applyNumberFormat="1" applyFont="1" applyBorder="1" applyAlignment="1">
      <alignment horizontal="right" indent="3"/>
    </xf>
    <xf numFmtId="0" fontId="7" fillId="0" borderId="0" xfId="69" applyFont="1" applyBorder="1" applyAlignment="1">
      <alignment horizontal="center" vertical="center" wrapText="1"/>
    </xf>
    <xf numFmtId="1" fontId="4" fillId="0" borderId="9" xfId="0" applyNumberFormat="1" applyFont="1" applyBorder="1" applyAlignment="1">
      <alignment horizontal="left" wrapText="1"/>
    </xf>
    <xf numFmtId="0" fontId="7" fillId="3" borderId="14" xfId="69" applyFont="1" applyFill="1" applyBorder="1" applyAlignment="1">
      <alignment vertical="center" wrapText="1"/>
    </xf>
    <xf numFmtId="3" fontId="4" fillId="0" borderId="15" xfId="0" applyNumberFormat="1" applyFont="1" applyBorder="1" applyAlignment="1">
      <alignment horizontal="right" vertical="center" wrapText="1"/>
    </xf>
    <xf numFmtId="3" fontId="4" fillId="0" borderId="11" xfId="0" applyNumberFormat="1" applyFont="1" applyBorder="1" applyAlignment="1">
      <alignment horizontal="right" vertical="center" wrapText="1"/>
    </xf>
    <xf numFmtId="3" fontId="4" fillId="0" borderId="16" xfId="0" applyNumberFormat="1" applyFont="1" applyBorder="1" applyAlignment="1">
      <alignment horizontal="right" vertical="center" wrapText="1"/>
    </xf>
    <xf numFmtId="3" fontId="4" fillId="0" borderId="9" xfId="0" applyNumberFormat="1" applyFont="1" applyBorder="1" applyAlignment="1">
      <alignment horizontal="right" vertical="center" wrapText="1"/>
    </xf>
    <xf numFmtId="3" fontId="4" fillId="0" borderId="10" xfId="0" applyNumberFormat="1" applyFont="1" applyBorder="1" applyAlignment="1">
      <alignment horizontal="right" vertical="center" wrapText="1"/>
    </xf>
    <xf numFmtId="0" fontId="29" fillId="0" borderId="0" xfId="35" applyFont="1" applyAlignment="1" applyProtection="1">
      <alignment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center" wrapText="1"/>
    </xf>
    <xf numFmtId="0" fontId="7" fillId="0" borderId="9" xfId="69" applyFont="1" applyFill="1" applyBorder="1" applyAlignment="1">
      <alignment horizontal="left" vertical="center" wrapText="1"/>
    </xf>
    <xf numFmtId="3" fontId="4" fillId="0" borderId="4" xfId="44" applyNumberFormat="1" applyFont="1" applyFill="1" applyBorder="1" applyAlignment="1">
      <alignment horizontal="right" indent="3"/>
    </xf>
    <xf numFmtId="3" fontId="4" fillId="0" borderId="10" xfId="44" applyNumberFormat="1" applyFont="1" applyFill="1" applyBorder="1" applyAlignment="1">
      <alignment horizontal="right" indent="3"/>
    </xf>
    <xf numFmtId="170" fontId="4" fillId="5" borderId="4" xfId="0" applyNumberFormat="1" applyFont="1" applyFill="1" applyBorder="1" applyAlignment="1">
      <alignment horizontal="right" vertical="center" wrapText="1" indent="1"/>
    </xf>
    <xf numFmtId="170" fontId="4" fillId="5" borderId="4" xfId="0" applyNumberFormat="1" applyFont="1" applyFill="1" applyBorder="1" applyAlignment="1">
      <alignment horizontal="center" vertical="center" wrapText="1"/>
    </xf>
    <xf numFmtId="168" fontId="4" fillId="0" borderId="9"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168" fontId="0" fillId="0" borderId="4" xfId="0" applyNumberFormat="1" applyBorder="1" applyAlignment="1">
      <alignment horizontal="right" indent="4"/>
    </xf>
    <xf numFmtId="168" fontId="0" fillId="0" borderId="10" xfId="0" applyNumberFormat="1" applyBorder="1" applyAlignment="1">
      <alignment horizontal="right" indent="4"/>
    </xf>
    <xf numFmtId="171" fontId="4" fillId="5" borderId="4" xfId="44" applyNumberFormat="1" applyFont="1" applyFill="1" applyBorder="1" applyAlignment="1">
      <alignment horizontal="center" vertical="center" wrapText="1"/>
    </xf>
    <xf numFmtId="171" fontId="4" fillId="0" borderId="9" xfId="44" applyNumberFormat="1" applyFont="1" applyFill="1" applyBorder="1" applyAlignment="1">
      <alignment horizontal="center" vertical="center" wrapText="1"/>
    </xf>
    <xf numFmtId="3" fontId="4" fillId="0" borderId="4" xfId="0" applyNumberFormat="1" applyFont="1" applyBorder="1" applyAlignment="1">
      <alignment horizontal="center" wrapText="1"/>
    </xf>
    <xf numFmtId="0" fontId="4" fillId="5" borderId="9" xfId="0" applyFont="1" applyFill="1" applyBorder="1" applyAlignment="1">
      <alignment horizontal="left" vertical="center" wrapText="1" indent="1"/>
    </xf>
    <xf numFmtId="0" fontId="4" fillId="9" borderId="3" xfId="0" applyFont="1" applyFill="1" applyBorder="1" applyAlignment="1">
      <alignment horizontal="center" vertical="center" wrapText="1"/>
    </xf>
    <xf numFmtId="0" fontId="30" fillId="0" borderId="0" xfId="0" applyFont="1" applyBorder="1"/>
    <xf numFmtId="0" fontId="27" fillId="0" borderId="0" xfId="0" applyFont="1" applyBorder="1" applyAlignment="1">
      <alignment vertical="center"/>
    </xf>
    <xf numFmtId="0" fontId="4" fillId="10" borderId="6"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9" xfId="0" applyFont="1" applyFill="1" applyBorder="1" applyAlignment="1">
      <alignment horizontal="left" vertical="center" wrapText="1"/>
    </xf>
    <xf numFmtId="0" fontId="4" fillId="10" borderId="9" xfId="0" applyFont="1" applyFill="1" applyBorder="1" applyAlignment="1">
      <alignment horizontal="left" vertical="center" wrapText="1" indent="1"/>
    </xf>
    <xf numFmtId="0" fontId="30" fillId="10" borderId="15" xfId="0" applyFont="1" applyFill="1" applyBorder="1" applyAlignment="1">
      <alignment horizontal="center" vertical="center" wrapText="1"/>
    </xf>
    <xf numFmtId="0" fontId="30" fillId="10" borderId="11" xfId="0" applyFont="1" applyFill="1" applyBorder="1" applyAlignment="1">
      <alignment horizontal="center" vertical="center" wrapText="1"/>
    </xf>
    <xf numFmtId="0" fontId="30" fillId="10" borderId="8" xfId="0" applyFont="1" applyFill="1" applyBorder="1" applyAlignment="1">
      <alignment horizontal="center" vertical="center" wrapText="1"/>
    </xf>
    <xf numFmtId="1" fontId="30" fillId="10" borderId="12" xfId="0" applyNumberFormat="1" applyFont="1" applyFill="1" applyBorder="1" applyAlignment="1">
      <alignment horizontal="right" wrapText="1"/>
    </xf>
    <xf numFmtId="170" fontId="4" fillId="10" borderId="6" xfId="0" applyNumberFormat="1" applyFont="1" applyFill="1" applyBorder="1" applyAlignment="1">
      <alignment horizontal="right" vertical="center" wrapText="1"/>
    </xf>
    <xf numFmtId="170" fontId="4" fillId="10" borderId="12" xfId="0" applyNumberFormat="1" applyFont="1" applyFill="1" applyBorder="1" applyAlignment="1">
      <alignment horizontal="right" vertical="center" wrapText="1"/>
    </xf>
    <xf numFmtId="170" fontId="4" fillId="10" borderId="13" xfId="0" applyNumberFormat="1" applyFont="1" applyFill="1" applyBorder="1" applyAlignment="1">
      <alignment horizontal="right" vertical="center" wrapText="1"/>
    </xf>
    <xf numFmtId="1" fontId="30" fillId="10" borderId="9" xfId="0" applyNumberFormat="1" applyFont="1" applyFill="1" applyBorder="1" applyAlignment="1">
      <alignment horizontal="right" wrapText="1"/>
    </xf>
    <xf numFmtId="170" fontId="4" fillId="10" borderId="4" xfId="0" applyNumberFormat="1" applyFont="1" applyFill="1" applyBorder="1" applyAlignment="1">
      <alignment horizontal="right" vertical="center" wrapText="1"/>
    </xf>
    <xf numFmtId="170" fontId="4" fillId="10" borderId="9" xfId="0" applyNumberFormat="1" applyFont="1" applyFill="1" applyBorder="1" applyAlignment="1">
      <alignment horizontal="right" vertical="center" wrapText="1"/>
    </xf>
    <xf numFmtId="170" fontId="4" fillId="10" borderId="10" xfId="0" applyNumberFormat="1" applyFont="1" applyFill="1" applyBorder="1" applyAlignment="1">
      <alignment horizontal="right" vertical="center" wrapText="1"/>
    </xf>
    <xf numFmtId="1" fontId="4" fillId="10" borderId="12" xfId="0" applyNumberFormat="1" applyFont="1" applyFill="1" applyBorder="1" applyAlignment="1">
      <alignment horizontal="right" wrapText="1"/>
    </xf>
    <xf numFmtId="171" fontId="4" fillId="10" borderId="4" xfId="44" applyNumberFormat="1"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8" fillId="0" borderId="0" xfId="69" applyFont="1" applyAlignment="1">
      <alignment wrapText="1"/>
    </xf>
    <xf numFmtId="168" fontId="4" fillId="10" borderId="4" xfId="0" applyNumberFormat="1" applyFont="1" applyFill="1" applyBorder="1" applyAlignment="1">
      <alignment horizontal="center" vertical="center" wrapText="1"/>
    </xf>
    <xf numFmtId="168" fontId="4" fillId="10" borderId="10" xfId="0" applyNumberFormat="1" applyFont="1" applyFill="1" applyBorder="1" applyAlignment="1">
      <alignment horizontal="center" vertical="center" wrapText="1"/>
    </xf>
    <xf numFmtId="0" fontId="4" fillId="10" borderId="12" xfId="0" applyFont="1" applyFill="1" applyBorder="1" applyAlignment="1">
      <alignment horizontal="center" vertical="center" wrapText="1"/>
    </xf>
    <xf numFmtId="168" fontId="4" fillId="10" borderId="12" xfId="0" applyNumberFormat="1" applyFont="1" applyFill="1" applyBorder="1" applyAlignment="1">
      <alignment horizontal="center" vertical="center" wrapText="1"/>
    </xf>
    <xf numFmtId="168" fontId="4" fillId="10" borderId="13" xfId="0" applyNumberFormat="1" applyFont="1" applyFill="1" applyBorder="1" applyAlignment="1">
      <alignment horizontal="center" vertical="center" wrapText="1"/>
    </xf>
    <xf numFmtId="168" fontId="4" fillId="10" borderId="6" xfId="0" applyNumberFormat="1" applyFont="1" applyFill="1" applyBorder="1" applyAlignment="1">
      <alignment horizontal="center" vertical="center" wrapText="1"/>
    </xf>
    <xf numFmtId="171" fontId="4" fillId="10" borderId="12" xfId="44" applyNumberFormat="1" applyFont="1" applyFill="1" applyBorder="1" applyAlignment="1">
      <alignment horizontal="center" vertical="center" wrapText="1"/>
    </xf>
    <xf numFmtId="0" fontId="7" fillId="10" borderId="9" xfId="0" applyFont="1" applyFill="1" applyBorder="1" applyAlignment="1">
      <alignment horizontal="center" wrapText="1"/>
    </xf>
    <xf numFmtId="3" fontId="4" fillId="10" borderId="4" xfId="0" applyNumberFormat="1" applyFont="1" applyFill="1" applyBorder="1" applyAlignment="1">
      <alignment horizontal="right" vertical="center" wrapText="1" indent="1"/>
    </xf>
    <xf numFmtId="3" fontId="4" fillId="10" borderId="10" xfId="0" applyNumberFormat="1" applyFont="1" applyFill="1" applyBorder="1" applyAlignment="1">
      <alignment horizontal="right" vertical="center" wrapText="1" indent="1"/>
    </xf>
    <xf numFmtId="0" fontId="4" fillId="10" borderId="9" xfId="0" applyFont="1" applyFill="1" applyBorder="1" applyAlignment="1">
      <alignment horizontal="center" wrapText="1"/>
    </xf>
    <xf numFmtId="0" fontId="4" fillId="10" borderId="12" xfId="0" applyFont="1" applyFill="1" applyBorder="1" applyAlignment="1">
      <alignment horizontal="center" wrapText="1"/>
    </xf>
    <xf numFmtId="168" fontId="4" fillId="10" borderId="4" xfId="0" applyNumberFormat="1" applyFont="1" applyFill="1" applyBorder="1" applyAlignment="1">
      <alignment horizontal="right" vertical="center" wrapText="1" indent="1"/>
    </xf>
    <xf numFmtId="168" fontId="4" fillId="10" borderId="10" xfId="0" applyNumberFormat="1" applyFont="1" applyFill="1" applyBorder="1" applyAlignment="1">
      <alignment horizontal="right" vertical="center" wrapText="1" indent="1"/>
    </xf>
    <xf numFmtId="170" fontId="4" fillId="10" borderId="6" xfId="0" applyNumberFormat="1" applyFont="1" applyFill="1" applyBorder="1" applyAlignment="1">
      <alignment horizontal="right" vertical="center" wrapText="1" indent="1"/>
    </xf>
    <xf numFmtId="170" fontId="4" fillId="10" borderId="13" xfId="0" applyNumberFormat="1" applyFont="1" applyFill="1" applyBorder="1" applyAlignment="1">
      <alignment horizontal="right" vertical="center" wrapText="1" indent="1"/>
    </xf>
    <xf numFmtId="0" fontId="4" fillId="10" borderId="12" xfId="0" applyFont="1" applyFill="1" applyBorder="1" applyAlignment="1">
      <alignment horizontal="left" vertical="center" wrapText="1"/>
    </xf>
    <xf numFmtId="170" fontId="4" fillId="10" borderId="6" xfId="0" applyNumberFormat="1" applyFont="1" applyFill="1" applyBorder="1" applyAlignment="1">
      <alignment horizontal="center" vertical="center" wrapText="1"/>
    </xf>
    <xf numFmtId="3" fontId="4" fillId="10" borderId="6" xfId="0" applyNumberFormat="1" applyFont="1" applyFill="1" applyBorder="1" applyAlignment="1">
      <alignment horizontal="right" vertical="center" wrapText="1" indent="1"/>
    </xf>
    <xf numFmtId="168" fontId="4" fillId="10" borderId="6" xfId="0" applyNumberFormat="1" applyFont="1" applyFill="1" applyBorder="1" applyAlignment="1">
      <alignment horizontal="right" vertical="center" wrapText="1" indent="1"/>
    </xf>
    <xf numFmtId="168" fontId="4" fillId="10" borderId="13" xfId="0" applyNumberFormat="1" applyFont="1" applyFill="1" applyBorder="1" applyAlignment="1">
      <alignment horizontal="right" vertical="center" wrapText="1" indent="1"/>
    </xf>
    <xf numFmtId="49" fontId="4" fillId="10" borderId="4" xfId="44" applyNumberFormat="1" applyFont="1" applyFill="1" applyBorder="1" applyAlignment="1">
      <alignment horizontal="right" vertical="center" wrapText="1"/>
    </xf>
    <xf numFmtId="1" fontId="4" fillId="10" borderId="4" xfId="0" applyNumberFormat="1" applyFont="1" applyFill="1" applyBorder="1" applyAlignment="1">
      <alignment horizontal="right" vertical="center" wrapText="1" indent="2"/>
    </xf>
    <xf numFmtId="1" fontId="4" fillId="10" borderId="10" xfId="0" applyNumberFormat="1" applyFont="1" applyFill="1" applyBorder="1" applyAlignment="1">
      <alignment horizontal="right" vertical="center" wrapText="1" indent="2"/>
    </xf>
    <xf numFmtId="49" fontId="4" fillId="10" borderId="4" xfId="0" applyNumberFormat="1" applyFont="1" applyFill="1" applyBorder="1" applyAlignment="1">
      <alignment horizontal="right" vertical="center" wrapText="1"/>
    </xf>
    <xf numFmtId="168" fontId="4" fillId="10" borderId="4" xfId="0" applyNumberFormat="1" applyFont="1" applyFill="1" applyBorder="1" applyAlignment="1">
      <alignment horizontal="right" vertical="center" wrapText="1" indent="2"/>
    </xf>
    <xf numFmtId="168" fontId="4" fillId="10" borderId="10" xfId="0" applyNumberFormat="1" applyFont="1" applyFill="1" applyBorder="1" applyAlignment="1">
      <alignment horizontal="right" vertical="center" wrapText="1" indent="2"/>
    </xf>
    <xf numFmtId="0" fontId="7" fillId="10" borderId="7" xfId="69" applyFont="1" applyFill="1" applyBorder="1" applyAlignment="1">
      <alignment horizontal="center" vertical="center" wrapText="1"/>
    </xf>
    <xf numFmtId="0" fontId="7" fillId="10" borderId="1" xfId="69" applyFont="1" applyFill="1" applyBorder="1" applyAlignment="1">
      <alignment horizontal="center" vertical="center" wrapText="1"/>
    </xf>
    <xf numFmtId="0" fontId="7" fillId="10" borderId="8" xfId="69" applyFont="1" applyFill="1" applyBorder="1" applyAlignment="1">
      <alignment horizontal="center" vertical="center" wrapText="1"/>
    </xf>
    <xf numFmtId="0" fontId="7" fillId="10" borderId="0" xfId="69" applyFont="1" applyFill="1" applyBorder="1" applyAlignment="1">
      <alignment horizontal="left" vertical="center" wrapText="1"/>
    </xf>
    <xf numFmtId="3" fontId="4" fillId="10" borderId="10" xfId="44" applyNumberFormat="1" applyFont="1" applyFill="1" applyBorder="1" applyAlignment="1">
      <alignment horizontal="right" indent="3"/>
    </xf>
    <xf numFmtId="168" fontId="0" fillId="10" borderId="4" xfId="0" applyNumberFormat="1" applyFill="1" applyBorder="1" applyAlignment="1">
      <alignment horizontal="right" indent="4"/>
    </xf>
    <xf numFmtId="168" fontId="0" fillId="10" borderId="10" xfId="0" applyNumberFormat="1" applyFill="1" applyBorder="1" applyAlignment="1">
      <alignment horizontal="right" indent="4"/>
    </xf>
    <xf numFmtId="0" fontId="7" fillId="10" borderId="12" xfId="69" applyFont="1" applyFill="1" applyBorder="1" applyAlignment="1">
      <alignment horizontal="left" vertical="center" wrapText="1"/>
    </xf>
    <xf numFmtId="3" fontId="4" fillId="10" borderId="6" xfId="44" applyNumberFormat="1" applyFont="1" applyFill="1" applyBorder="1" applyAlignment="1">
      <alignment horizontal="right" indent="3"/>
    </xf>
    <xf numFmtId="3" fontId="4" fillId="10" borderId="13" xfId="44" applyNumberFormat="1" applyFont="1" applyFill="1" applyBorder="1" applyAlignment="1">
      <alignment horizontal="right" indent="3"/>
    </xf>
    <xf numFmtId="168" fontId="0" fillId="10" borderId="6" xfId="0" applyNumberFormat="1" applyFill="1" applyBorder="1" applyAlignment="1">
      <alignment horizontal="right" indent="4"/>
    </xf>
    <xf numFmtId="168" fontId="0" fillId="10" borderId="13" xfId="0" applyNumberFormat="1" applyFill="1" applyBorder="1" applyAlignment="1">
      <alignment horizontal="right" indent="4"/>
    </xf>
    <xf numFmtId="0" fontId="7" fillId="10" borderId="9" xfId="69" applyFont="1" applyFill="1" applyBorder="1" applyAlignment="1">
      <alignment horizontal="left" vertical="center" wrapText="1"/>
    </xf>
    <xf numFmtId="3" fontId="4" fillId="10" borderId="4" xfId="0" applyNumberFormat="1" applyFont="1" applyFill="1" applyBorder="1" applyAlignment="1">
      <alignment horizontal="right" wrapText="1" indent="1"/>
    </xf>
    <xf numFmtId="0" fontId="4" fillId="10" borderId="4" xfId="0" applyFont="1" applyFill="1" applyBorder="1" applyAlignment="1">
      <alignment horizontal="right" wrapText="1" indent="1"/>
    </xf>
    <xf numFmtId="3" fontId="4" fillId="10" borderId="10" xfId="0" applyNumberFormat="1" applyFont="1" applyFill="1" applyBorder="1" applyAlignment="1">
      <alignment horizontal="right" wrapText="1" indent="1"/>
    </xf>
    <xf numFmtId="168" fontId="4" fillId="10" borderId="4" xfId="0" applyNumberFormat="1" applyFont="1" applyFill="1" applyBorder="1" applyAlignment="1">
      <alignment horizontal="right" wrapText="1" indent="1"/>
    </xf>
    <xf numFmtId="168" fontId="4" fillId="10" borderId="10" xfId="0" applyNumberFormat="1" applyFont="1" applyFill="1" applyBorder="1" applyAlignment="1">
      <alignment horizontal="right" wrapText="1" indent="1"/>
    </xf>
    <xf numFmtId="170" fontId="4" fillId="10" borderId="4" xfId="0" applyNumberFormat="1" applyFont="1" applyFill="1" applyBorder="1" applyAlignment="1">
      <alignment horizontal="right" wrapText="1" indent="1"/>
    </xf>
    <xf numFmtId="170" fontId="4" fillId="10" borderId="10" xfId="0" applyNumberFormat="1" applyFont="1" applyFill="1" applyBorder="1" applyAlignment="1">
      <alignment horizontal="right" wrapText="1" indent="1"/>
    </xf>
    <xf numFmtId="0" fontId="4" fillId="10" borderId="10" xfId="0" applyFont="1" applyFill="1" applyBorder="1" applyAlignment="1">
      <alignment horizontal="right" wrapText="1" indent="1"/>
    </xf>
    <xf numFmtId="3" fontId="4" fillId="10" borderId="4" xfId="0" applyNumberFormat="1" applyFont="1" applyFill="1" applyBorder="1" applyAlignment="1">
      <alignment horizontal="center" wrapText="1"/>
    </xf>
    <xf numFmtId="1" fontId="4" fillId="10" borderId="4" xfId="0" applyNumberFormat="1" applyFont="1" applyFill="1" applyBorder="1" applyAlignment="1">
      <alignment horizontal="right" wrapText="1" indent="1"/>
    </xf>
    <xf numFmtId="3" fontId="4" fillId="10" borderId="6" xfId="0" applyNumberFormat="1" applyFont="1" applyFill="1" applyBorder="1" applyAlignment="1">
      <alignment horizontal="right" wrapText="1" indent="1"/>
    </xf>
    <xf numFmtId="170" fontId="4" fillId="10" borderId="6" xfId="0" applyNumberFormat="1" applyFont="1" applyFill="1" applyBorder="1" applyAlignment="1">
      <alignment horizontal="right" wrapText="1" indent="1"/>
    </xf>
    <xf numFmtId="170" fontId="4" fillId="10" borderId="13" xfId="0" applyNumberFormat="1" applyFont="1" applyFill="1" applyBorder="1" applyAlignment="1">
      <alignment horizontal="right" wrapText="1" indent="1"/>
    </xf>
    <xf numFmtId="0" fontId="4" fillId="10" borderId="6" xfId="0" applyFont="1" applyFill="1" applyBorder="1" applyAlignment="1">
      <alignment horizontal="right" wrapText="1" indent="1"/>
    </xf>
    <xf numFmtId="3" fontId="4" fillId="10" borderId="13" xfId="0" applyNumberFormat="1" applyFont="1" applyFill="1" applyBorder="1" applyAlignment="1">
      <alignment horizontal="right" wrapText="1" indent="1"/>
    </xf>
    <xf numFmtId="0" fontId="7" fillId="10" borderId="0" xfId="69" applyFont="1" applyFill="1" applyBorder="1" applyAlignment="1">
      <alignment horizontal="center" vertical="center" wrapText="1"/>
    </xf>
    <xf numFmtId="168" fontId="4" fillId="10" borderId="10" xfId="69" applyNumberFormat="1" applyFont="1" applyFill="1" applyBorder="1" applyAlignment="1">
      <alignment horizontal="center"/>
    </xf>
    <xf numFmtId="168" fontId="4" fillId="10" borderId="13" xfId="69" applyNumberFormat="1" applyFont="1" applyFill="1" applyBorder="1" applyAlignment="1">
      <alignment horizontal="center"/>
    </xf>
    <xf numFmtId="0" fontId="7" fillId="10" borderId="5" xfId="69" applyFont="1" applyFill="1" applyBorder="1" applyAlignment="1">
      <alignment horizontal="center" vertical="center" wrapText="1"/>
    </xf>
    <xf numFmtId="0" fontId="0" fillId="11" borderId="0" xfId="0" applyFill="1"/>
    <xf numFmtId="0" fontId="4" fillId="0" borderId="0"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9" borderId="0" xfId="0" applyFont="1" applyFill="1" applyBorder="1" applyAlignment="1">
      <alignment horizontal="left" vertical="center" wrapText="1" indent="1"/>
    </xf>
    <xf numFmtId="0" fontId="4" fillId="9" borderId="10" xfId="0" applyFont="1" applyFill="1" applyBorder="1" applyAlignment="1">
      <alignment horizontal="right" vertical="center" wrapText="1"/>
    </xf>
    <xf numFmtId="0" fontId="4" fillId="9" borderId="9" xfId="0" applyFont="1" applyFill="1" applyBorder="1" applyAlignment="1">
      <alignment vertical="center" wrapText="1"/>
    </xf>
    <xf numFmtId="0" fontId="4" fillId="9" borderId="0" xfId="0" applyFont="1" applyFill="1" applyBorder="1" applyAlignment="1">
      <alignment vertical="center" wrapText="1"/>
    </xf>
    <xf numFmtId="0" fontId="4" fillId="0" borderId="10" xfId="0" applyFont="1" applyFill="1" applyBorder="1" applyAlignment="1">
      <alignment horizontal="right" vertical="center" wrapText="1"/>
    </xf>
    <xf numFmtId="0" fontId="4" fillId="9" borderId="0" xfId="0" applyFont="1" applyFill="1" applyBorder="1" applyAlignment="1">
      <alignment horizontal="left" vertical="center" wrapText="1"/>
    </xf>
    <xf numFmtId="0" fontId="4" fillId="0" borderId="0" xfId="0" applyFont="1" applyFill="1" applyBorder="1" applyAlignment="1">
      <alignment horizontal="left" vertical="center" wrapText="1" indent="1"/>
    </xf>
    <xf numFmtId="0" fontId="4" fillId="0" borderId="12" xfId="0" applyFont="1" applyFill="1" applyBorder="1" applyAlignment="1">
      <alignment vertical="center" wrapText="1"/>
    </xf>
    <xf numFmtId="0" fontId="4" fillId="0" borderId="5" xfId="0" applyFont="1" applyFill="1" applyBorder="1" applyAlignment="1">
      <alignment vertical="center" wrapText="1"/>
    </xf>
    <xf numFmtId="0" fontId="4" fillId="9" borderId="10" xfId="0" applyFont="1" applyFill="1" applyBorder="1" applyAlignment="1">
      <alignment vertical="center" wrapText="1"/>
    </xf>
    <xf numFmtId="0" fontId="4" fillId="0" borderId="13" xfId="0" applyFont="1" applyFill="1" applyBorder="1" applyAlignment="1">
      <alignment vertical="center" wrapText="1"/>
    </xf>
    <xf numFmtId="2" fontId="4" fillId="9" borderId="9" xfId="0" applyNumberFormat="1" applyFont="1" applyFill="1" applyBorder="1" applyAlignment="1">
      <alignment vertical="center" wrapText="1"/>
    </xf>
    <xf numFmtId="2" fontId="4" fillId="9" borderId="10" xfId="0" applyNumberFormat="1" applyFont="1" applyFill="1" applyBorder="1" applyAlignment="1">
      <alignment horizontal="right" vertical="center" wrapText="1"/>
    </xf>
    <xf numFmtId="2" fontId="4" fillId="0" borderId="13" xfId="0" applyNumberFormat="1" applyFont="1" applyFill="1" applyBorder="1" applyAlignment="1">
      <alignment horizontal="right" vertical="center" wrapText="1"/>
    </xf>
    <xf numFmtId="0" fontId="4" fillId="9" borderId="12" xfId="0" applyFont="1" applyFill="1" applyBorder="1" applyAlignment="1">
      <alignment vertical="center" wrapText="1"/>
    </xf>
    <xf numFmtId="0" fontId="4" fillId="9" borderId="5" xfId="0" applyFont="1" applyFill="1" applyBorder="1" applyAlignment="1">
      <alignment vertical="center" wrapText="1"/>
    </xf>
    <xf numFmtId="2" fontId="4" fillId="0" borderId="12" xfId="0" applyNumberFormat="1" applyFont="1" applyFill="1" applyBorder="1" applyAlignment="1">
      <alignment vertical="center" wrapText="1"/>
    </xf>
    <xf numFmtId="2" fontId="4" fillId="0" borderId="10" xfId="0" applyNumberFormat="1" applyFont="1" applyFill="1" applyBorder="1" applyAlignment="1">
      <alignment vertical="center" wrapText="1"/>
    </xf>
    <xf numFmtId="0" fontId="4" fillId="0" borderId="0" xfId="0" applyFont="1" applyFill="1" applyBorder="1" applyAlignment="1">
      <alignment horizontal="right" vertical="center" wrapText="1"/>
    </xf>
    <xf numFmtId="2" fontId="4" fillId="0" borderId="10" xfId="0" applyNumberFormat="1" applyFont="1" applyFill="1" applyBorder="1" applyAlignment="1">
      <alignment horizontal="right" vertical="center" wrapText="1"/>
    </xf>
    <xf numFmtId="2" fontId="4" fillId="0" borderId="0" xfId="0" applyNumberFormat="1" applyFont="1" applyFill="1" applyBorder="1" applyAlignment="1">
      <alignment horizontal="right" vertical="center" wrapText="1"/>
    </xf>
    <xf numFmtId="0" fontId="4" fillId="9" borderId="5" xfId="0" applyFont="1" applyFill="1" applyBorder="1" applyAlignment="1">
      <alignment horizontal="right" vertical="center" wrapText="1"/>
    </xf>
    <xf numFmtId="0" fontId="4" fillId="9" borderId="13" xfId="0" applyFont="1" applyFill="1" applyBorder="1" applyAlignment="1">
      <alignment horizontal="right" vertical="center" wrapText="1"/>
    </xf>
    <xf numFmtId="0" fontId="4" fillId="12" borderId="0" xfId="0" applyFont="1" applyFill="1" applyBorder="1" applyAlignment="1">
      <alignment horizontal="left" vertical="center" wrapText="1" indent="1"/>
    </xf>
    <xf numFmtId="0" fontId="4" fillId="12" borderId="10" xfId="0" applyFont="1" applyFill="1" applyBorder="1" applyAlignment="1">
      <alignment vertical="center" wrapText="1"/>
    </xf>
    <xf numFmtId="0" fontId="4" fillId="12" borderId="0" xfId="0" applyFont="1" applyFill="1" applyBorder="1" applyAlignment="1">
      <alignment vertical="center" wrapText="1"/>
    </xf>
    <xf numFmtId="0" fontId="4" fillId="12" borderId="9" xfId="0" applyFont="1" applyFill="1" applyBorder="1" applyAlignment="1">
      <alignment vertical="center" wrapText="1"/>
    </xf>
    <xf numFmtId="0" fontId="4" fillId="12" borderId="0" xfId="0" applyFont="1" applyFill="1" applyBorder="1" applyAlignment="1">
      <alignment horizontal="right" vertical="center" wrapText="1"/>
    </xf>
    <xf numFmtId="2" fontId="4" fillId="12" borderId="0" xfId="0" applyNumberFormat="1" applyFont="1" applyFill="1" applyBorder="1" applyAlignment="1">
      <alignment horizontal="right" vertical="center" wrapText="1"/>
    </xf>
    <xf numFmtId="0" fontId="4" fillId="12" borderId="13" xfId="0" applyFont="1" applyFill="1" applyBorder="1" applyAlignment="1">
      <alignment vertical="center" wrapText="1"/>
    </xf>
    <xf numFmtId="0" fontId="4" fillId="12" borderId="5" xfId="0" applyFont="1" applyFill="1" applyBorder="1" applyAlignment="1">
      <alignment vertical="center" wrapText="1"/>
    </xf>
    <xf numFmtId="0" fontId="4" fillId="12" borderId="12" xfId="0" applyFont="1" applyFill="1" applyBorder="1" applyAlignment="1">
      <alignment vertical="center" wrapText="1"/>
    </xf>
    <xf numFmtId="2" fontId="4" fillId="12" borderId="13" xfId="0" applyNumberFormat="1" applyFont="1" applyFill="1" applyBorder="1" applyAlignment="1">
      <alignment horizontal="right" vertical="center" wrapText="1"/>
    </xf>
    <xf numFmtId="0" fontId="4" fillId="12" borderId="10" xfId="0" applyFont="1" applyFill="1" applyBorder="1" applyAlignment="1">
      <alignment horizontal="right" vertical="center" wrapText="1"/>
    </xf>
    <xf numFmtId="2" fontId="4" fillId="0" borderId="5" xfId="0" applyNumberFormat="1" applyFont="1" applyFill="1" applyBorder="1" applyAlignment="1">
      <alignment vertical="center" wrapText="1"/>
    </xf>
    <xf numFmtId="0" fontId="4" fillId="12" borderId="5" xfId="0" applyFont="1" applyFill="1" applyBorder="1" applyAlignment="1">
      <alignment horizontal="right" vertical="center" wrapText="1"/>
    </xf>
    <xf numFmtId="2" fontId="4" fillId="9" borderId="10" xfId="44" applyNumberFormat="1" applyFont="1" applyFill="1" applyBorder="1" applyAlignment="1">
      <alignment horizontal="right" vertical="center" wrapText="1"/>
    </xf>
    <xf numFmtId="2" fontId="4" fillId="9" borderId="5" xfId="0" applyNumberFormat="1" applyFont="1" applyFill="1" applyBorder="1" applyAlignment="1">
      <alignment horizontal="right" vertical="center" wrapText="1"/>
    </xf>
    <xf numFmtId="0" fontId="4" fillId="0" borderId="10" xfId="0" applyFont="1" applyBorder="1" applyAlignment="1">
      <alignment horizontal="right" vertical="center"/>
    </xf>
    <xf numFmtId="0" fontId="4" fillId="0" borderId="9" xfId="0" applyFont="1" applyFill="1" applyBorder="1" applyAlignment="1">
      <alignment horizontal="right" vertical="center" wrapText="1"/>
    </xf>
    <xf numFmtId="0" fontId="4" fillId="12" borderId="10" xfId="0" applyFont="1" applyFill="1" applyBorder="1" applyAlignment="1">
      <alignment horizontal="right" vertical="center"/>
    </xf>
    <xf numFmtId="0" fontId="4" fillId="12" borderId="9" xfId="0" applyFont="1" applyFill="1" applyBorder="1" applyAlignment="1">
      <alignment horizontal="right" vertical="center" wrapText="1"/>
    </xf>
    <xf numFmtId="0" fontId="4" fillId="0" borderId="11" xfId="0" applyFont="1" applyFill="1" applyBorder="1" applyAlignment="1">
      <alignment vertical="center" wrapText="1"/>
    </xf>
    <xf numFmtId="0" fontId="4" fillId="0" borderId="10" xfId="0" applyFont="1" applyBorder="1"/>
    <xf numFmtId="0" fontId="5" fillId="0" borderId="0" xfId="69"/>
    <xf numFmtId="0" fontId="5" fillId="0" borderId="0" xfId="69" applyBorder="1"/>
    <xf numFmtId="168" fontId="4" fillId="10" borderId="15" xfId="69" applyNumberFormat="1" applyFont="1" applyFill="1" applyBorder="1" applyAlignment="1">
      <alignment horizontal="center" wrapText="1"/>
    </xf>
    <xf numFmtId="0" fontId="7" fillId="3" borderId="14" xfId="69" applyFont="1" applyFill="1" applyBorder="1" applyAlignment="1">
      <alignment horizontal="center" wrapText="1"/>
    </xf>
    <xf numFmtId="0" fontId="4" fillId="0" borderId="9" xfId="69" applyFont="1" applyBorder="1" applyAlignment="1">
      <alignment horizontal="center" wrapText="1"/>
    </xf>
    <xf numFmtId="168" fontId="4" fillId="0" borderId="4" xfId="69" applyNumberFormat="1" applyFont="1" applyBorder="1" applyAlignment="1">
      <alignment horizontal="center" wrapText="1"/>
    </xf>
    <xf numFmtId="168" fontId="4" fillId="0" borderId="10" xfId="69" applyNumberFormat="1" applyFont="1" applyBorder="1" applyAlignment="1">
      <alignment horizontal="center" wrapText="1"/>
    </xf>
    <xf numFmtId="0" fontId="4" fillId="10" borderId="9" xfId="69" applyFont="1" applyFill="1" applyBorder="1" applyAlignment="1">
      <alignment horizontal="center" wrapText="1"/>
    </xf>
    <xf numFmtId="168" fontId="4" fillId="10" borderId="4" xfId="69" applyNumberFormat="1" applyFont="1" applyFill="1" applyBorder="1" applyAlignment="1">
      <alignment horizontal="center" wrapText="1"/>
    </xf>
    <xf numFmtId="168" fontId="4" fillId="10" borderId="10" xfId="69" applyNumberFormat="1" applyFont="1" applyFill="1" applyBorder="1" applyAlignment="1">
      <alignment horizontal="center" wrapText="1"/>
    </xf>
    <xf numFmtId="0" fontId="7" fillId="0" borderId="9" xfId="69" applyFont="1" applyBorder="1" applyAlignment="1">
      <alignment horizontal="center" wrapText="1"/>
    </xf>
    <xf numFmtId="0" fontId="7" fillId="10" borderId="9" xfId="69" applyFont="1" applyFill="1" applyBorder="1" applyAlignment="1">
      <alignment horizontal="center" wrapText="1"/>
    </xf>
    <xf numFmtId="0" fontId="4" fillId="0" borderId="9" xfId="69" applyFont="1" applyBorder="1" applyAlignment="1">
      <alignment horizontal="center"/>
    </xf>
    <xf numFmtId="168" fontId="4" fillId="0" borderId="4" xfId="69" applyNumberFormat="1" applyFont="1" applyBorder="1" applyAlignment="1">
      <alignment horizontal="center"/>
    </xf>
    <xf numFmtId="168" fontId="4" fillId="0" borderId="4" xfId="69" applyNumberFormat="1" applyFont="1" applyFill="1" applyBorder="1" applyAlignment="1">
      <alignment horizontal="center" wrapText="1"/>
    </xf>
    <xf numFmtId="168" fontId="4" fillId="9" borderId="4" xfId="69" applyNumberFormat="1" applyFont="1" applyFill="1" applyBorder="1" applyAlignment="1">
      <alignment horizontal="center" wrapText="1"/>
    </xf>
    <xf numFmtId="0" fontId="5" fillId="0" borderId="0" xfId="69" applyFill="1"/>
    <xf numFmtId="168" fontId="4" fillId="0" borderId="10" xfId="69" applyNumberFormat="1" applyFont="1" applyFill="1" applyBorder="1" applyAlignment="1">
      <alignment horizontal="center" wrapText="1"/>
    </xf>
    <xf numFmtId="168" fontId="4" fillId="9" borderId="10" xfId="69" applyNumberFormat="1" applyFont="1" applyFill="1" applyBorder="1" applyAlignment="1">
      <alignment horizontal="center" wrapText="1"/>
    </xf>
    <xf numFmtId="0" fontId="7" fillId="0" borderId="12" xfId="69" applyFont="1" applyBorder="1" applyAlignment="1">
      <alignment horizontal="center" wrapText="1"/>
    </xf>
    <xf numFmtId="168" fontId="4" fillId="0" borderId="6" xfId="69" applyNumberFormat="1" applyFont="1" applyBorder="1" applyAlignment="1">
      <alignment horizontal="center" wrapText="1"/>
    </xf>
    <xf numFmtId="168" fontId="4" fillId="0" borderId="13" xfId="69" applyNumberFormat="1" applyFont="1" applyBorder="1" applyAlignment="1">
      <alignment horizontal="center" wrapText="1"/>
    </xf>
    <xf numFmtId="0" fontId="5" fillId="0" borderId="0" xfId="69" applyFont="1"/>
    <xf numFmtId="0" fontId="4" fillId="9" borderId="1" xfId="0" applyFont="1" applyFill="1" applyBorder="1" applyAlignment="1">
      <alignment horizontal="center" vertical="center" wrapText="1"/>
    </xf>
    <xf numFmtId="168" fontId="0" fillId="0" borderId="0" xfId="0" applyNumberFormat="1" applyAlignment="1"/>
    <xf numFmtId="0" fontId="4" fillId="13" borderId="15" xfId="0" applyFont="1" applyFill="1" applyBorder="1" applyAlignment="1">
      <alignment horizontal="center" vertical="center" wrapText="1"/>
    </xf>
    <xf numFmtId="0" fontId="4" fillId="12" borderId="7" xfId="73" applyFont="1" applyFill="1" applyBorder="1" applyAlignment="1">
      <alignment horizontal="center" vertical="center" wrapText="1"/>
    </xf>
    <xf numFmtId="0" fontId="4" fillId="12" borderId="1" xfId="73" applyFont="1" applyFill="1" applyBorder="1" applyAlignment="1">
      <alignment horizontal="center" vertical="center" wrapText="1"/>
    </xf>
    <xf numFmtId="168" fontId="5" fillId="0" borderId="0" xfId="0" applyNumberFormat="1" applyFont="1"/>
    <xf numFmtId="0" fontId="4" fillId="11" borderId="9" xfId="73" applyFont="1" applyFill="1" applyBorder="1" applyAlignment="1">
      <alignment horizontal="left" vertical="center" wrapText="1"/>
    </xf>
    <xf numFmtId="0" fontId="4" fillId="12" borderId="9" xfId="73" applyFont="1" applyFill="1" applyBorder="1" applyAlignment="1">
      <alignment horizontal="left" vertical="center" wrapText="1"/>
    </xf>
    <xf numFmtId="0" fontId="4" fillId="12" borderId="12" xfId="73" applyFont="1" applyFill="1" applyBorder="1" applyAlignment="1">
      <alignment horizontal="left" vertical="center" wrapText="1"/>
    </xf>
    <xf numFmtId="0" fontId="4" fillId="12" borderId="7" xfId="73" applyFont="1" applyFill="1" applyBorder="1" applyAlignment="1">
      <alignment horizontal="center" vertical="center" wrapText="1"/>
    </xf>
    <xf numFmtId="0" fontId="4" fillId="11" borderId="7" xfId="73" applyFont="1" applyFill="1" applyBorder="1" applyAlignment="1">
      <alignment horizontal="left" vertical="center" wrapText="1"/>
    </xf>
    <xf numFmtId="0" fontId="4" fillId="14" borderId="12" xfId="73" applyFont="1" applyFill="1" applyBorder="1" applyAlignment="1">
      <alignment horizontal="left" vertical="center" wrapText="1"/>
    </xf>
    <xf numFmtId="168" fontId="4" fillId="11" borderId="0" xfId="73" applyNumberFormat="1" applyFont="1" applyFill="1" applyBorder="1" applyAlignment="1">
      <alignment horizontal="right" wrapText="1" indent="1"/>
    </xf>
    <xf numFmtId="168" fontId="4" fillId="11" borderId="16" xfId="73" applyNumberFormat="1" applyFont="1" applyFill="1" applyBorder="1" applyAlignment="1">
      <alignment horizontal="right" wrapText="1" indent="1"/>
    </xf>
    <xf numFmtId="168" fontId="4" fillId="12" borderId="0" xfId="73" applyNumberFormat="1" applyFont="1" applyFill="1" applyBorder="1" applyAlignment="1">
      <alignment horizontal="right" wrapText="1" indent="1"/>
    </xf>
    <xf numFmtId="168" fontId="4" fillId="12" borderId="10" xfId="73" applyNumberFormat="1" applyFont="1" applyFill="1" applyBorder="1" applyAlignment="1">
      <alignment horizontal="right" wrapText="1" indent="1"/>
    </xf>
    <xf numFmtId="168" fontId="4" fillId="11" borderId="10" xfId="73" applyNumberFormat="1" applyFont="1" applyFill="1" applyBorder="1" applyAlignment="1">
      <alignment horizontal="right" wrapText="1" indent="1"/>
    </xf>
    <xf numFmtId="168" fontId="4" fillId="12" borderId="5" xfId="73" applyNumberFormat="1" applyFont="1" applyFill="1" applyBorder="1" applyAlignment="1">
      <alignment horizontal="right" wrapText="1" indent="1"/>
    </xf>
    <xf numFmtId="168" fontId="4" fillId="12" borderId="13" xfId="73" applyNumberFormat="1" applyFont="1" applyFill="1" applyBorder="1" applyAlignment="1">
      <alignment horizontal="right" wrapText="1" indent="1"/>
    </xf>
    <xf numFmtId="168" fontId="4" fillId="11" borderId="3" xfId="73" applyNumberFormat="1" applyFont="1" applyFill="1" applyBorder="1" applyAlignment="1">
      <alignment horizontal="right" wrapText="1" indent="1"/>
    </xf>
    <xf numFmtId="168" fontId="4" fillId="11" borderId="8" xfId="73" applyNumberFormat="1" applyFont="1" applyFill="1" applyBorder="1" applyAlignment="1">
      <alignment horizontal="right" wrapText="1" indent="1"/>
    </xf>
    <xf numFmtId="0" fontId="4" fillId="9" borderId="8" xfId="0" applyFont="1" applyFill="1" applyBorder="1" applyAlignment="1">
      <alignment horizontal="center" vertical="center" wrapText="1"/>
    </xf>
    <xf numFmtId="0" fontId="4" fillId="12" borderId="11" xfId="73" applyFont="1" applyFill="1" applyBorder="1" applyAlignment="1">
      <alignment vertical="center" wrapText="1"/>
    </xf>
    <xf numFmtId="0" fontId="4" fillId="12" borderId="12" xfId="73" applyFont="1" applyFill="1" applyBorder="1" applyAlignment="1">
      <alignment vertical="center" wrapText="1"/>
    </xf>
    <xf numFmtId="1" fontId="4" fillId="11" borderId="0" xfId="73" applyNumberFormat="1" applyFont="1" applyFill="1" applyBorder="1" applyAlignment="1">
      <alignment horizontal="right" wrapText="1" indent="3"/>
    </xf>
    <xf numFmtId="1" fontId="4" fillId="11" borderId="16" xfId="73" applyNumberFormat="1" applyFont="1" applyFill="1" applyBorder="1" applyAlignment="1">
      <alignment horizontal="right" wrapText="1" indent="3"/>
    </xf>
    <xf numFmtId="1" fontId="4" fillId="12" borderId="0" xfId="73" applyNumberFormat="1" applyFont="1" applyFill="1" applyBorder="1" applyAlignment="1">
      <alignment horizontal="right" wrapText="1" indent="3"/>
    </xf>
    <xf numFmtId="1" fontId="4" fillId="12" borderId="10" xfId="73" applyNumberFormat="1" applyFont="1" applyFill="1" applyBorder="1" applyAlignment="1">
      <alignment horizontal="right" wrapText="1" indent="3"/>
    </xf>
    <xf numFmtId="1" fontId="4" fillId="11" borderId="10" xfId="73" applyNumberFormat="1" applyFont="1" applyFill="1" applyBorder="1" applyAlignment="1">
      <alignment horizontal="right" wrapText="1" indent="3"/>
    </xf>
    <xf numFmtId="1" fontId="4" fillId="12" borderId="5" xfId="73" applyNumberFormat="1" applyFont="1" applyFill="1" applyBorder="1" applyAlignment="1">
      <alignment horizontal="right" wrapText="1" indent="3"/>
    </xf>
    <xf numFmtId="1" fontId="4" fillId="12" borderId="13" xfId="73" applyNumberFormat="1" applyFont="1" applyFill="1" applyBorder="1" applyAlignment="1">
      <alignment horizontal="right" wrapText="1" indent="3"/>
    </xf>
    <xf numFmtId="1" fontId="4" fillId="0" borderId="9"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168" fontId="0" fillId="0" borderId="0" xfId="0" applyNumberFormat="1" applyFill="1"/>
    <xf numFmtId="0" fontId="0" fillId="0" borderId="0" xfId="0" applyFill="1"/>
    <xf numFmtId="0" fontId="4" fillId="0" borderId="9" xfId="0" applyFont="1" applyFill="1" applyBorder="1" applyAlignment="1">
      <alignment horizontal="left" vertical="center" wrapText="1" indent="1"/>
    </xf>
    <xf numFmtId="1" fontId="4" fillId="0" borderId="4" xfId="44" applyNumberFormat="1" applyFont="1" applyFill="1" applyBorder="1" applyAlignment="1">
      <alignment horizontal="center" vertical="center" wrapText="1"/>
    </xf>
    <xf numFmtId="1" fontId="4" fillId="0" borderId="10" xfId="44" applyNumberFormat="1" applyFont="1" applyFill="1" applyBorder="1" applyAlignment="1">
      <alignment horizontal="center" vertical="center" wrapText="1"/>
    </xf>
    <xf numFmtId="0" fontId="4" fillId="9" borderId="9" xfId="0" applyFont="1" applyFill="1" applyBorder="1" applyAlignment="1">
      <alignment horizontal="left" vertical="center" wrapText="1"/>
    </xf>
    <xf numFmtId="1" fontId="4" fillId="9" borderId="9" xfId="0" applyNumberFormat="1" applyFont="1" applyFill="1" applyBorder="1" applyAlignment="1">
      <alignment horizontal="center" vertical="center" wrapText="1"/>
    </xf>
    <xf numFmtId="1" fontId="4" fillId="9" borderId="4" xfId="0" applyNumberFormat="1" applyFont="1" applyFill="1" applyBorder="1" applyAlignment="1">
      <alignment horizontal="center" vertical="center" wrapText="1"/>
    </xf>
    <xf numFmtId="1" fontId="4" fillId="9" borderId="10" xfId="0" applyNumberFormat="1" applyFont="1" applyFill="1" applyBorder="1" applyAlignment="1">
      <alignment horizontal="center" vertical="center" wrapText="1"/>
    </xf>
    <xf numFmtId="0" fontId="4" fillId="9" borderId="9" xfId="0" applyFont="1" applyFill="1" applyBorder="1" applyAlignment="1">
      <alignment horizontal="left" vertical="center" wrapText="1" indent="1"/>
    </xf>
    <xf numFmtId="1" fontId="4" fillId="9" borderId="4" xfId="44" applyNumberFormat="1" applyFont="1" applyFill="1" applyBorder="1" applyAlignment="1">
      <alignment horizontal="center" vertical="center" wrapText="1"/>
    </xf>
    <xf numFmtId="1" fontId="4" fillId="9" borderId="10" xfId="44" applyNumberFormat="1" applyFont="1" applyFill="1" applyBorder="1" applyAlignment="1">
      <alignment horizontal="center" vertical="center" wrapText="1"/>
    </xf>
    <xf numFmtId="0" fontId="5" fillId="14" borderId="8" xfId="0" applyFont="1" applyFill="1" applyBorder="1" applyAlignment="1">
      <alignment horizontal="center"/>
    </xf>
    <xf numFmtId="0" fontId="4" fillId="12" borderId="8" xfId="73" applyFont="1" applyFill="1" applyBorder="1" applyAlignment="1">
      <alignment horizontal="center" wrapText="1"/>
    </xf>
    <xf numFmtId="168" fontId="5" fillId="14" borderId="8" xfId="0" applyNumberFormat="1" applyFont="1" applyFill="1" applyBorder="1" applyAlignment="1">
      <alignment horizontal="center"/>
    </xf>
    <xf numFmtId="171" fontId="5" fillId="0" borderId="16" xfId="44" applyNumberFormat="1" applyFont="1" applyBorder="1" applyAlignment="1">
      <alignment horizontal="right"/>
    </xf>
    <xf numFmtId="171" fontId="5" fillId="9" borderId="10" xfId="44" applyNumberFormat="1" applyFont="1" applyFill="1" applyBorder="1" applyAlignment="1">
      <alignment horizontal="right"/>
    </xf>
    <xf numFmtId="171" fontId="5" fillId="0" borderId="10" xfId="44" applyNumberFormat="1" applyFont="1" applyBorder="1" applyAlignment="1">
      <alignment horizontal="right"/>
    </xf>
    <xf numFmtId="171" fontId="5" fillId="9" borderId="13" xfId="44" applyNumberFormat="1" applyFont="1" applyFill="1" applyBorder="1" applyAlignment="1">
      <alignment horizontal="right"/>
    </xf>
    <xf numFmtId="3" fontId="4" fillId="0" borderId="10" xfId="44" applyNumberFormat="1" applyFont="1" applyFill="1" applyBorder="1" applyAlignment="1">
      <alignment horizontal="right" vertical="center" wrapText="1" indent="3"/>
    </xf>
    <xf numFmtId="3" fontId="4" fillId="9" borderId="10" xfId="44" applyNumberFormat="1" applyFont="1" applyFill="1" applyBorder="1" applyAlignment="1">
      <alignment horizontal="right" vertical="center" wrapText="1" indent="3"/>
    </xf>
    <xf numFmtId="3" fontId="4" fillId="9" borderId="13" xfId="44" applyNumberFormat="1" applyFont="1" applyFill="1" applyBorder="1" applyAlignment="1">
      <alignment horizontal="right" vertical="center" wrapText="1" indent="3"/>
    </xf>
    <xf numFmtId="0" fontId="52" fillId="0" borderId="0" xfId="0" applyFont="1" applyAlignment="1">
      <alignment horizontal="justify" vertical="center"/>
    </xf>
    <xf numFmtId="0" fontId="0" fillId="0" borderId="0" xfId="0" applyAlignment="1"/>
    <xf numFmtId="168" fontId="4" fillId="0" borderId="10" xfId="74" applyNumberFormat="1" applyFont="1" applyFill="1" applyBorder="1" applyAlignment="1">
      <alignment horizontal="center" vertical="center" wrapText="1"/>
    </xf>
    <xf numFmtId="0" fontId="3" fillId="0" borderId="0" xfId="35" applyFont="1" applyAlignment="1" applyProtection="1">
      <alignment vertical="center"/>
    </xf>
    <xf numFmtId="0" fontId="3" fillId="0" borderId="0" xfId="35" applyAlignment="1" applyProtection="1">
      <alignment vertical="center"/>
    </xf>
    <xf numFmtId="0" fontId="48" fillId="0" borderId="0" xfId="0" applyFont="1" applyBorder="1"/>
    <xf numFmtId="0" fontId="2" fillId="0" borderId="0" xfId="0" applyFont="1" applyBorder="1"/>
    <xf numFmtId="0" fontId="0" fillId="0" borderId="0" xfId="0" applyBorder="1" applyAlignment="1">
      <alignment horizontal="left"/>
    </xf>
    <xf numFmtId="0" fontId="5" fillId="0" borderId="0" xfId="0" applyFont="1" applyBorder="1"/>
    <xf numFmtId="0" fontId="2" fillId="0" borderId="0" xfId="0" applyFont="1" applyBorder="1" applyAlignment="1">
      <alignment horizontal="left"/>
    </xf>
    <xf numFmtId="0" fontId="2" fillId="0" borderId="0" xfId="0" applyFont="1" applyAlignment="1">
      <alignment horizontal="left"/>
    </xf>
    <xf numFmtId="0" fontId="31" fillId="0" borderId="0" xfId="0" applyFont="1" applyAlignment="1">
      <alignment horizontal="right"/>
    </xf>
    <xf numFmtId="0" fontId="4" fillId="0" borderId="0" xfId="0" applyFont="1" applyAlignment="1">
      <alignment horizontal="right"/>
    </xf>
    <xf numFmtId="0" fontId="49" fillId="0" borderId="0" xfId="0" applyFont="1" applyAlignment="1">
      <alignment horizontal="right"/>
    </xf>
    <xf numFmtId="0" fontId="4" fillId="0" borderId="0" xfId="0" applyFont="1" applyAlignment="1">
      <alignment horizontal="left"/>
    </xf>
    <xf numFmtId="0" fontId="4" fillId="0" borderId="0" xfId="0" applyFont="1"/>
    <xf numFmtId="0" fontId="5" fillId="0" borderId="0" xfId="0" applyFont="1" applyAlignment="1">
      <alignment horizontal="left" wrapText="1"/>
    </xf>
    <xf numFmtId="49" fontId="4" fillId="0" borderId="0" xfId="0" applyNumberFormat="1" applyFont="1" applyAlignment="1">
      <alignment horizontal="left" indent="1"/>
    </xf>
    <xf numFmtId="0" fontId="4" fillId="14" borderId="3" xfId="0" applyFont="1" applyFill="1" applyBorder="1" applyAlignment="1">
      <alignment horizontal="center" vertical="center" wrapText="1"/>
    </xf>
    <xf numFmtId="0" fontId="4" fillId="10" borderId="6" xfId="0" applyFont="1" applyFill="1" applyBorder="1" applyAlignment="1">
      <alignment horizontal="center" wrapText="1"/>
    </xf>
    <xf numFmtId="0" fontId="4" fillId="10" borderId="13" xfId="0" applyFont="1" applyFill="1" applyBorder="1" applyAlignment="1">
      <alignment horizontal="center" wrapText="1"/>
    </xf>
    <xf numFmtId="0" fontId="4" fillId="14" borderId="6" xfId="0" applyFont="1" applyFill="1" applyBorder="1" applyAlignment="1">
      <alignment horizontal="center" wrapText="1"/>
    </xf>
    <xf numFmtId="1" fontId="4" fillId="14" borderId="4" xfId="0" applyNumberFormat="1" applyFont="1" applyFill="1" applyBorder="1" applyAlignment="1">
      <alignment horizontal="center" vertical="center" wrapText="1"/>
    </xf>
    <xf numFmtId="1" fontId="4" fillId="14" borderId="4" xfId="44" applyNumberFormat="1" applyFont="1" applyFill="1" applyBorder="1" applyAlignment="1">
      <alignment horizontal="center" vertical="center" wrapText="1"/>
    </xf>
    <xf numFmtId="168" fontId="4" fillId="14" borderId="4" xfId="0" applyNumberFormat="1" applyFont="1" applyFill="1" applyBorder="1" applyAlignment="1">
      <alignment horizontal="center" vertical="center" wrapText="1"/>
    </xf>
    <xf numFmtId="0" fontId="31" fillId="0" borderId="4" xfId="0" applyFont="1" applyBorder="1" applyAlignment="1">
      <alignment horizontal="center"/>
    </xf>
    <xf numFmtId="1" fontId="0" fillId="0" borderId="0" xfId="0" applyNumberFormat="1"/>
    <xf numFmtId="0" fontId="31" fillId="9" borderId="4" xfId="0" applyFont="1" applyFill="1" applyBorder="1" applyAlignment="1">
      <alignment horizontal="center"/>
    </xf>
    <xf numFmtId="0" fontId="4" fillId="13" borderId="3" xfId="73" applyFont="1" applyFill="1" applyBorder="1" applyAlignment="1">
      <alignment horizontal="center" vertical="center" wrapText="1"/>
    </xf>
    <xf numFmtId="0" fontId="53" fillId="0" borderId="0" xfId="73" applyFont="1" applyBorder="1" applyAlignment="1">
      <alignment horizontal="left" vertical="top" wrapText="1"/>
    </xf>
    <xf numFmtId="168" fontId="4" fillId="14" borderId="3" xfId="73" applyNumberFormat="1" applyFont="1" applyFill="1" applyBorder="1" applyAlignment="1">
      <alignment horizontal="center" wrapText="1"/>
    </xf>
    <xf numFmtId="0" fontId="4" fillId="12" borderId="7" xfId="73" applyFont="1" applyFill="1" applyBorder="1" applyAlignment="1">
      <alignment horizontal="center" vertical="center" wrapText="1"/>
    </xf>
    <xf numFmtId="0" fontId="4" fillId="12" borderId="0" xfId="73" applyFont="1" applyFill="1" applyBorder="1" applyAlignment="1">
      <alignment horizontal="center" vertical="center" wrapText="1"/>
    </xf>
    <xf numFmtId="0" fontId="4" fillId="12" borderId="6" xfId="73" applyFont="1" applyFill="1" applyBorder="1" applyAlignment="1">
      <alignment horizontal="center" vertical="center" wrapText="1"/>
    </xf>
    <xf numFmtId="0" fontId="4" fillId="12" borderId="5" xfId="73" applyFont="1" applyFill="1" applyBorder="1" applyAlignment="1">
      <alignment horizontal="center" vertical="center" wrapText="1"/>
    </xf>
    <xf numFmtId="0" fontId="53" fillId="0" borderId="14" xfId="73" applyFont="1" applyBorder="1" applyAlignment="1">
      <alignment vertical="top" wrapText="1"/>
    </xf>
    <xf numFmtId="0" fontId="4" fillId="14" borderId="1" xfId="0" applyFont="1" applyFill="1" applyBorder="1" applyAlignment="1">
      <alignment horizontal="center" vertical="center" wrapText="1"/>
    </xf>
    <xf numFmtId="0" fontId="4" fillId="14" borderId="6" xfId="0" applyFont="1" applyFill="1" applyBorder="1" applyAlignment="1">
      <alignment horizontal="center" vertical="center" wrapText="1"/>
    </xf>
    <xf numFmtId="0" fontId="52" fillId="0" borderId="0" xfId="0" applyFont="1" applyAlignment="1">
      <alignment vertical="center" wrapText="1"/>
    </xf>
    <xf numFmtId="170" fontId="4" fillId="5" borderId="10" xfId="0" applyNumberFormat="1" applyFont="1" applyFill="1" applyBorder="1" applyAlignment="1">
      <alignment horizontal="right" vertical="center" wrapText="1" indent="1"/>
    </xf>
    <xf numFmtId="168" fontId="4" fillId="5" borderId="4" xfId="0" applyNumberFormat="1" applyFont="1" applyFill="1" applyBorder="1" applyAlignment="1">
      <alignment horizontal="right" vertical="center" wrapText="1" indent="2"/>
    </xf>
    <xf numFmtId="168" fontId="4" fillId="10" borderId="9" xfId="0" applyNumberFormat="1" applyFont="1" applyFill="1" applyBorder="1" applyAlignment="1">
      <alignment horizontal="center" vertical="center" wrapText="1"/>
    </xf>
    <xf numFmtId="168" fontId="4" fillId="9" borderId="4" xfId="74" applyNumberFormat="1" applyFont="1" applyFill="1" applyBorder="1" applyAlignment="1">
      <alignment horizontal="center" vertical="center" wrapText="1"/>
    </xf>
    <xf numFmtId="168" fontId="4" fillId="9" borderId="13" xfId="74" applyNumberFormat="1" applyFont="1" applyFill="1" applyBorder="1" applyAlignment="1">
      <alignment horizontal="center" vertical="center" wrapText="1"/>
    </xf>
    <xf numFmtId="3" fontId="4" fillId="10" borderId="6" xfId="0" applyNumberFormat="1" applyFont="1" applyFill="1" applyBorder="1" applyAlignment="1">
      <alignment horizontal="right" vertical="center" wrapText="1"/>
    </xf>
    <xf numFmtId="3" fontId="4" fillId="10" borderId="12" xfId="0" applyNumberFormat="1" applyFont="1" applyFill="1" applyBorder="1" applyAlignment="1">
      <alignment horizontal="right" vertical="center" wrapText="1"/>
    </xf>
    <xf numFmtId="3" fontId="4" fillId="10" borderId="4" xfId="0" applyNumberFormat="1" applyFont="1" applyFill="1" applyBorder="1" applyAlignment="1">
      <alignment horizontal="right" vertical="center" wrapText="1"/>
    </xf>
    <xf numFmtId="3" fontId="4" fillId="10" borderId="9" xfId="0" applyNumberFormat="1" applyFont="1" applyFill="1" applyBorder="1" applyAlignment="1">
      <alignment horizontal="right" vertical="center" wrapText="1"/>
    </xf>
    <xf numFmtId="1" fontId="28" fillId="0" borderId="4" xfId="0" applyNumberFormat="1" applyFont="1" applyFill="1" applyBorder="1" applyAlignment="1">
      <alignment horizontal="center" vertical="center"/>
    </xf>
    <xf numFmtId="0" fontId="2" fillId="0" borderId="0" xfId="0" applyFont="1" applyAlignment="1">
      <alignment wrapText="1"/>
    </xf>
    <xf numFmtId="168" fontId="28" fillId="10" borderId="4" xfId="0" applyNumberFormat="1" applyFont="1" applyFill="1" applyBorder="1" applyAlignment="1">
      <alignment horizontal="center" vertical="center" wrapText="1"/>
    </xf>
    <xf numFmtId="0" fontId="28" fillId="0" borderId="0" xfId="0" applyFont="1" applyAlignment="1">
      <alignment horizontal="center"/>
    </xf>
    <xf numFmtId="0" fontId="28" fillId="0" borderId="4" xfId="0" applyFont="1" applyBorder="1" applyAlignment="1">
      <alignment horizontal="center"/>
    </xf>
    <xf numFmtId="168" fontId="0" fillId="0" borderId="0" xfId="0" applyNumberFormat="1" applyBorder="1"/>
    <xf numFmtId="168" fontId="4" fillId="9" borderId="10" xfId="74" applyNumberFormat="1" applyFont="1" applyFill="1" applyBorder="1" applyAlignment="1">
      <alignment horizontal="center" vertical="center" wrapText="1"/>
    </xf>
    <xf numFmtId="3" fontId="4" fillId="0" borderId="4" xfId="0" applyNumberFormat="1" applyFont="1" applyFill="1" applyBorder="1" applyAlignment="1">
      <alignment horizontal="right" vertical="center" wrapText="1" indent="1"/>
    </xf>
    <xf numFmtId="0" fontId="19" fillId="0" borderId="0" xfId="0" applyFont="1" applyBorder="1" applyAlignment="1">
      <alignment vertical="center" wrapText="1"/>
    </xf>
    <xf numFmtId="0" fontId="40" fillId="0" borderId="0" xfId="38" applyFont="1" applyAlignment="1" applyProtection="1">
      <alignment vertical="center"/>
    </xf>
    <xf numFmtId="171" fontId="4" fillId="10" borderId="4" xfId="44" applyNumberFormat="1" applyFont="1" applyFill="1" applyBorder="1" applyAlignment="1">
      <alignment horizontal="right" vertical="center" wrapText="1" indent="1"/>
    </xf>
    <xf numFmtId="171" fontId="4" fillId="10" borderId="9" xfId="44" applyNumberFormat="1" applyFont="1" applyFill="1" applyBorder="1" applyAlignment="1">
      <alignment horizontal="right" vertical="center" wrapText="1" indent="1"/>
    </xf>
    <xf numFmtId="171" fontId="4" fillId="10" borderId="10" xfId="44" applyNumberFormat="1" applyFont="1" applyFill="1" applyBorder="1" applyAlignment="1">
      <alignment horizontal="right" vertical="center" wrapText="1" indent="1"/>
    </xf>
    <xf numFmtId="171" fontId="4" fillId="5" borderId="9" xfId="44" applyNumberFormat="1" applyFont="1" applyFill="1" applyBorder="1" applyAlignment="1">
      <alignment horizontal="right" vertical="center" wrapText="1" indent="1"/>
    </xf>
    <xf numFmtId="171" fontId="4" fillId="5" borderId="4" xfId="44" applyNumberFormat="1" applyFont="1" applyFill="1" applyBorder="1" applyAlignment="1">
      <alignment horizontal="right" vertical="center" wrapText="1" indent="1"/>
    </xf>
    <xf numFmtId="171" fontId="4" fillId="5" borderId="10" xfId="44" applyNumberFormat="1" applyFont="1" applyFill="1" applyBorder="1" applyAlignment="1">
      <alignment horizontal="right" vertical="center" wrapText="1" indent="1"/>
    </xf>
    <xf numFmtId="3" fontId="50" fillId="0" borderId="10" xfId="44" applyNumberFormat="1" applyFont="1" applyFill="1" applyBorder="1" applyAlignment="1">
      <alignment horizontal="right" vertical="center" wrapText="1" indent="2"/>
    </xf>
    <xf numFmtId="3" fontId="50" fillId="9" borderId="10" xfId="44" applyNumberFormat="1" applyFont="1" applyFill="1" applyBorder="1" applyAlignment="1">
      <alignment horizontal="right" vertical="center" wrapText="1" indent="2"/>
    </xf>
    <xf numFmtId="3" fontId="50" fillId="9" borderId="13" xfId="44" applyNumberFormat="1" applyFont="1" applyFill="1" applyBorder="1" applyAlignment="1">
      <alignment horizontal="right" vertical="center" wrapText="1" indent="2"/>
    </xf>
    <xf numFmtId="0" fontId="10" fillId="0" borderId="0" xfId="0" applyFont="1" applyAlignment="1">
      <alignment vertical="top"/>
    </xf>
    <xf numFmtId="0" fontId="4" fillId="10" borderId="12"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3" fillId="0" borderId="0" xfId="35" applyAlignment="1" applyProtection="1">
      <alignment horizontal="left" wrapText="1"/>
    </xf>
    <xf numFmtId="0" fontId="8" fillId="0" borderId="0" xfId="0" applyFont="1" applyBorder="1" applyAlignment="1">
      <alignment wrapText="1"/>
    </xf>
    <xf numFmtId="3" fontId="4" fillId="0" borderId="4" xfId="69" applyNumberFormat="1" applyFont="1" applyBorder="1" applyAlignment="1">
      <alignment horizontal="right" vertical="center" wrapText="1" indent="1"/>
    </xf>
    <xf numFmtId="0" fontId="4" fillId="0" borderId="4" xfId="69" applyFont="1" applyBorder="1" applyAlignment="1">
      <alignment horizontal="right" vertical="center" wrapText="1" indent="1"/>
    </xf>
    <xf numFmtId="3" fontId="4" fillId="0" borderId="10" xfId="69" applyNumberFormat="1" applyFont="1" applyBorder="1" applyAlignment="1">
      <alignment horizontal="right" vertical="center" wrapText="1" indent="1"/>
    </xf>
    <xf numFmtId="0" fontId="7" fillId="10" borderId="9" xfId="69" applyFont="1" applyFill="1" applyBorder="1" applyAlignment="1">
      <alignment horizontal="center" wrapText="1"/>
    </xf>
    <xf numFmtId="3" fontId="4" fillId="10" borderId="4" xfId="69" applyNumberFormat="1" applyFont="1" applyFill="1" applyBorder="1" applyAlignment="1">
      <alignment horizontal="right" vertical="center" wrapText="1" indent="1"/>
    </xf>
    <xf numFmtId="0" fontId="4" fillId="10" borderId="4" xfId="69" applyFont="1" applyFill="1" applyBorder="1" applyAlignment="1">
      <alignment horizontal="right" vertical="center" wrapText="1" indent="1"/>
    </xf>
    <xf numFmtId="3" fontId="4" fillId="10" borderId="10" xfId="69" applyNumberFormat="1" applyFont="1" applyFill="1" applyBorder="1" applyAlignment="1">
      <alignment horizontal="right" vertical="center" wrapText="1" indent="1"/>
    </xf>
    <xf numFmtId="0" fontId="7" fillId="5" borderId="9" xfId="69" applyFont="1" applyFill="1" applyBorder="1" applyAlignment="1">
      <alignment horizontal="center" wrapText="1"/>
    </xf>
    <xf numFmtId="3" fontId="4" fillId="5" borderId="4" xfId="69" applyNumberFormat="1" applyFont="1" applyFill="1" applyBorder="1" applyAlignment="1">
      <alignment horizontal="right" vertical="center" wrapText="1" indent="1"/>
    </xf>
    <xf numFmtId="0" fontId="4" fillId="5" borderId="4" xfId="69" applyFont="1" applyFill="1" applyBorder="1" applyAlignment="1">
      <alignment horizontal="right" vertical="center" wrapText="1" indent="1"/>
    </xf>
    <xf numFmtId="3" fontId="4" fillId="5" borderId="10" xfId="69" applyNumberFormat="1" applyFont="1" applyFill="1" applyBorder="1" applyAlignment="1">
      <alignment horizontal="right" vertical="center" wrapText="1" indent="1"/>
    </xf>
    <xf numFmtId="0" fontId="4" fillId="10" borderId="9" xfId="69" applyFont="1" applyFill="1" applyBorder="1" applyAlignment="1">
      <alignment horizontal="center" wrapText="1"/>
    </xf>
    <xf numFmtId="0" fontId="4" fillId="0" borderId="9" xfId="69" applyFont="1" applyFill="1" applyBorder="1" applyAlignment="1">
      <alignment horizontal="center" wrapText="1"/>
    </xf>
    <xf numFmtId="0" fontId="4" fillId="10" borderId="12" xfId="69" applyFont="1" applyFill="1" applyBorder="1" applyAlignment="1">
      <alignment horizontal="center" wrapText="1"/>
    </xf>
    <xf numFmtId="168" fontId="4" fillId="0" borderId="4" xfId="69" applyNumberFormat="1" applyFont="1" applyBorder="1" applyAlignment="1">
      <alignment horizontal="right" vertical="center" wrapText="1" indent="1"/>
    </xf>
    <xf numFmtId="168" fontId="4" fillId="0" borderId="10" xfId="69" applyNumberFormat="1" applyFont="1" applyBorder="1" applyAlignment="1">
      <alignment horizontal="right" vertical="center" wrapText="1" indent="1"/>
    </xf>
    <xf numFmtId="168" fontId="4" fillId="10" borderId="4" xfId="69" applyNumberFormat="1" applyFont="1" applyFill="1" applyBorder="1" applyAlignment="1">
      <alignment horizontal="right" vertical="center" wrapText="1" indent="1"/>
    </xf>
    <xf numFmtId="168" fontId="4" fillId="10" borderId="10" xfId="69" applyNumberFormat="1" applyFont="1" applyFill="1" applyBorder="1" applyAlignment="1">
      <alignment horizontal="right" vertical="center" wrapText="1" indent="1"/>
    </xf>
    <xf numFmtId="170" fontId="4" fillId="0" borderId="4" xfId="69" applyNumberFormat="1" applyFont="1" applyBorder="1" applyAlignment="1">
      <alignment horizontal="right" vertical="center" wrapText="1" indent="1"/>
    </xf>
    <xf numFmtId="170" fontId="4" fillId="0" borderId="10" xfId="69" applyNumberFormat="1" applyFont="1" applyBorder="1" applyAlignment="1">
      <alignment horizontal="right" vertical="center" wrapText="1" indent="1"/>
    </xf>
    <xf numFmtId="170" fontId="4" fillId="10" borderId="4" xfId="69" applyNumberFormat="1" applyFont="1" applyFill="1" applyBorder="1" applyAlignment="1">
      <alignment horizontal="right" vertical="center" wrapText="1" indent="1"/>
    </xf>
    <xf numFmtId="170" fontId="4" fillId="10" borderId="10" xfId="69" applyNumberFormat="1" applyFont="1" applyFill="1" applyBorder="1" applyAlignment="1">
      <alignment horizontal="right" vertical="center" wrapText="1" indent="1"/>
    </xf>
    <xf numFmtId="0" fontId="4" fillId="5" borderId="9" xfId="69" applyFont="1" applyFill="1" applyBorder="1" applyAlignment="1">
      <alignment horizontal="center" wrapText="1"/>
    </xf>
    <xf numFmtId="168" fontId="4" fillId="5" borderId="4" xfId="69" applyNumberFormat="1" applyFont="1" applyFill="1" applyBorder="1" applyAlignment="1">
      <alignment horizontal="right" vertical="center" wrapText="1" indent="1"/>
    </xf>
    <xf numFmtId="168" fontId="4" fillId="5" borderId="10" xfId="69" applyNumberFormat="1" applyFont="1" applyFill="1" applyBorder="1" applyAlignment="1">
      <alignment horizontal="right" vertical="center" wrapText="1" indent="1"/>
    </xf>
    <xf numFmtId="0" fontId="4" fillId="0" borderId="10" xfId="69" applyFont="1" applyBorder="1" applyAlignment="1">
      <alignment horizontal="right" vertical="center" wrapText="1" indent="1"/>
    </xf>
    <xf numFmtId="0" fontId="4" fillId="10" borderId="10" xfId="69" applyFont="1" applyFill="1" applyBorder="1" applyAlignment="1">
      <alignment horizontal="right" vertical="center" wrapText="1" indent="1"/>
    </xf>
    <xf numFmtId="3" fontId="4" fillId="10" borderId="13" xfId="69" applyNumberFormat="1" applyFont="1" applyFill="1" applyBorder="1" applyAlignment="1">
      <alignment horizontal="right" vertical="center" wrapText="1" indent="1"/>
    </xf>
    <xf numFmtId="1" fontId="4" fillId="10" borderId="4" xfId="69" applyNumberFormat="1" applyFont="1" applyFill="1" applyBorder="1" applyAlignment="1">
      <alignment horizontal="right" vertical="center" wrapText="1" indent="1"/>
    </xf>
    <xf numFmtId="170" fontId="4" fillId="10" borderId="6" xfId="69" applyNumberFormat="1" applyFont="1" applyFill="1" applyBorder="1" applyAlignment="1">
      <alignment horizontal="right" vertical="center" wrapText="1" indent="1"/>
    </xf>
    <xf numFmtId="170" fontId="4" fillId="10" borderId="13" xfId="69" applyNumberFormat="1" applyFont="1" applyFill="1" applyBorder="1" applyAlignment="1">
      <alignment horizontal="right" vertical="center" wrapText="1" indent="1"/>
    </xf>
    <xf numFmtId="0" fontId="3" fillId="0" borderId="0" xfId="35" applyAlignment="1" applyProtection="1">
      <alignment horizontal="left" wrapText="1"/>
    </xf>
    <xf numFmtId="0" fontId="3" fillId="0" borderId="0" xfId="35" applyAlignment="1" applyProtection="1">
      <alignment horizontal="left"/>
    </xf>
    <xf numFmtId="0" fontId="5" fillId="0" borderId="0" xfId="0" applyFont="1" applyAlignment="1">
      <alignment horizontal="left" vertical="center" wrapText="1"/>
    </xf>
    <xf numFmtId="0" fontId="52" fillId="0" borderId="0" xfId="0" applyFont="1" applyAlignment="1">
      <alignment horizontal="left" vertical="center"/>
    </xf>
    <xf numFmtId="0" fontId="54" fillId="0" borderId="0" xfId="69" applyFont="1" applyAlignment="1">
      <alignment horizontal="left" vertical="center" wrapText="1"/>
    </xf>
    <xf numFmtId="0" fontId="52" fillId="0" borderId="0" xfId="0" applyFont="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19" fillId="0" borderId="0" xfId="0" applyFont="1" applyAlignment="1">
      <alignment horizontal="left" wrapText="1"/>
    </xf>
    <xf numFmtId="0" fontId="3" fillId="0" borderId="0" xfId="35" applyAlignment="1" applyProtection="1">
      <alignment horizontal="left" vertical="center"/>
    </xf>
    <xf numFmtId="0" fontId="3" fillId="0" borderId="0" xfId="35" applyFont="1" applyAlignment="1" applyProtection="1">
      <alignment horizontal="left" vertical="center"/>
    </xf>
    <xf numFmtId="0" fontId="19" fillId="0" borderId="5" xfId="0" applyFont="1" applyBorder="1" applyAlignment="1">
      <alignment horizontal="left" wrapText="1"/>
    </xf>
    <xf numFmtId="0" fontId="4" fillId="10" borderId="1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10" borderId="12"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3" borderId="16" xfId="0" applyFont="1" applyFill="1" applyBorder="1" applyAlignment="1">
      <alignment horizontal="center" vertical="center" wrapText="1"/>
    </xf>
    <xf numFmtId="0" fontId="4" fillId="13" borderId="14"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10" fillId="0" borderId="0" xfId="0" applyFont="1" applyBorder="1" applyAlignment="1">
      <alignment vertical="center" wrapText="1"/>
    </xf>
    <xf numFmtId="0" fontId="4" fillId="10" borderId="16"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4" fillId="15" borderId="14" xfId="0" applyFont="1" applyFill="1" applyBorder="1" applyAlignment="1">
      <alignment horizontal="center" vertical="center" wrapText="1"/>
    </xf>
    <xf numFmtId="0" fontId="7" fillId="10" borderId="1" xfId="69" applyFont="1" applyFill="1" applyBorder="1" applyAlignment="1">
      <alignment horizontal="center" vertical="center" wrapText="1"/>
    </xf>
    <xf numFmtId="0" fontId="7" fillId="10" borderId="8" xfId="69" applyFont="1" applyFill="1" applyBorder="1" applyAlignment="1">
      <alignment horizontal="center" vertical="center" wrapText="1"/>
    </xf>
    <xf numFmtId="0" fontId="19" fillId="0" borderId="5" xfId="69" applyFont="1" applyBorder="1" applyAlignment="1">
      <alignment horizontal="left" wrapText="1"/>
    </xf>
    <xf numFmtId="0" fontId="4" fillId="10" borderId="11" xfId="69" applyFont="1" applyFill="1" applyBorder="1" applyAlignment="1">
      <alignment horizontal="center" vertical="center" wrapText="1"/>
    </xf>
    <xf numFmtId="0" fontId="4" fillId="9" borderId="9" xfId="69" applyFont="1" applyFill="1" applyBorder="1" applyAlignment="1">
      <alignment horizontal="center" vertical="center" wrapText="1"/>
    </xf>
    <xf numFmtId="0" fontId="4" fillId="10" borderId="1" xfId="69" applyFont="1" applyFill="1" applyBorder="1" applyAlignment="1">
      <alignment horizontal="center" vertical="center" wrapText="1"/>
    </xf>
    <xf numFmtId="0" fontId="4" fillId="9" borderId="8" xfId="69" applyFont="1" applyFill="1" applyBorder="1" applyAlignment="1">
      <alignment horizontal="center" vertical="center" wrapText="1"/>
    </xf>
    <xf numFmtId="0" fontId="4" fillId="15" borderId="14" xfId="69" applyFont="1" applyFill="1" applyBorder="1" applyAlignment="1">
      <alignment horizontal="center" wrapText="1"/>
    </xf>
    <xf numFmtId="0" fontId="10" fillId="0" borderId="14" xfId="69" applyFont="1" applyBorder="1" applyAlignment="1">
      <alignment horizontal="left" vertical="top" wrapText="1"/>
    </xf>
    <xf numFmtId="0" fontId="7" fillId="15" borderId="14" xfId="69" applyFont="1" applyFill="1" applyBorder="1" applyAlignment="1">
      <alignment horizontal="center" wrapText="1"/>
    </xf>
    <xf numFmtId="0" fontId="40" fillId="0" borderId="0" xfId="38" applyFont="1" applyAlignment="1" applyProtection="1">
      <alignment horizontal="left" vertical="center"/>
    </xf>
    <xf numFmtId="0" fontId="4" fillId="13" borderId="1" xfId="0" applyFont="1" applyFill="1" applyBorder="1" applyAlignment="1">
      <alignment horizontal="left" vertical="center" wrapText="1" indent="15"/>
    </xf>
    <xf numFmtId="0" fontId="4" fillId="13" borderId="8" xfId="0" applyFont="1" applyFill="1" applyBorder="1" applyAlignment="1">
      <alignment horizontal="left" vertical="center" wrapText="1" indent="15"/>
    </xf>
    <xf numFmtId="0" fontId="8" fillId="0" borderId="14" xfId="0" applyFont="1" applyBorder="1" applyAlignment="1">
      <alignment horizontal="left" wrapText="1"/>
    </xf>
    <xf numFmtId="0" fontId="8" fillId="0" borderId="14" xfId="0" applyFont="1" applyBorder="1" applyAlignment="1">
      <alignment horizontal="left" vertical="top" wrapText="1"/>
    </xf>
    <xf numFmtId="0" fontId="4" fillId="13" borderId="8"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3" borderId="14" xfId="0" applyFont="1" applyFill="1" applyBorder="1" applyAlignment="1">
      <alignment horizontal="center" wrapText="1"/>
    </xf>
    <xf numFmtId="0" fontId="7" fillId="3" borderId="14" xfId="0" applyFont="1" applyFill="1" applyBorder="1" applyAlignment="1">
      <alignment horizontal="center" wrapText="1"/>
    </xf>
    <xf numFmtId="0" fontId="7" fillId="1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10" fillId="0" borderId="14" xfId="0" applyFont="1" applyBorder="1" applyAlignment="1">
      <alignment horizontal="left" vertical="top" wrapText="1"/>
    </xf>
    <xf numFmtId="0" fontId="7" fillId="10" borderId="8" xfId="0" applyFont="1" applyFill="1" applyBorder="1" applyAlignment="1">
      <alignment horizontal="center" vertical="center" wrapText="1"/>
    </xf>
    <xf numFmtId="0" fontId="27" fillId="0" borderId="5" xfId="0" applyFont="1" applyBorder="1" applyAlignment="1">
      <alignment horizontal="left" wrapText="1"/>
    </xf>
    <xf numFmtId="0" fontId="4" fillId="10" borderId="1" xfId="0" applyFont="1" applyFill="1" applyBorder="1" applyAlignment="1">
      <alignment horizontal="center" vertical="center" wrapText="1"/>
    </xf>
    <xf numFmtId="1" fontId="30" fillId="10" borderId="11" xfId="0" applyNumberFormat="1" applyFont="1" applyFill="1" applyBorder="1" applyAlignment="1">
      <alignment horizontal="center" vertical="center" wrapText="1"/>
    </xf>
    <xf numFmtId="1" fontId="30" fillId="10" borderId="12" xfId="0" applyNumberFormat="1" applyFont="1" applyFill="1" applyBorder="1" applyAlignment="1">
      <alignment horizontal="center" vertical="center" wrapText="1"/>
    </xf>
    <xf numFmtId="0" fontId="19" fillId="0" borderId="5" xfId="0" applyFont="1" applyBorder="1" applyAlignment="1">
      <alignment horizontal="left"/>
    </xf>
    <xf numFmtId="0" fontId="27" fillId="0" borderId="5" xfId="0" applyFont="1" applyBorder="1" applyAlignment="1">
      <alignment horizontal="left"/>
    </xf>
    <xf numFmtId="0" fontId="0" fillId="0" borderId="5" xfId="0" applyBorder="1" applyAlignment="1">
      <alignment horizontal="left"/>
    </xf>
    <xf numFmtId="0" fontId="30" fillId="13" borderId="16" xfId="0" applyFont="1" applyFill="1" applyBorder="1" applyAlignment="1">
      <alignment horizontal="center" vertical="center" wrapText="1"/>
    </xf>
    <xf numFmtId="0" fontId="30" fillId="13" borderId="14" xfId="0" applyFont="1" applyFill="1" applyBorder="1" applyAlignment="1">
      <alignment horizontal="center" vertical="center" wrapText="1"/>
    </xf>
    <xf numFmtId="0" fontId="0" fillId="13" borderId="14" xfId="0" applyFill="1" applyBorder="1" applyAlignment="1"/>
    <xf numFmtId="0" fontId="10" fillId="5" borderId="14" xfId="0" applyFont="1" applyFill="1" applyBorder="1" applyAlignment="1">
      <alignment horizontal="left" vertical="top" wrapText="1"/>
    </xf>
    <xf numFmtId="0" fontId="16" fillId="0" borderId="14" xfId="69" applyFont="1" applyBorder="1" applyAlignment="1">
      <alignment horizontal="left" vertical="top" wrapText="1"/>
    </xf>
    <xf numFmtId="0" fontId="16" fillId="0" borderId="14" xfId="69" applyFont="1" applyBorder="1" applyAlignment="1">
      <alignment horizontal="left" vertical="top"/>
    </xf>
    <xf numFmtId="0" fontId="7" fillId="16" borderId="14" xfId="69" applyFont="1" applyFill="1" applyBorder="1" applyAlignment="1">
      <alignment horizontal="center" vertical="center" wrapText="1"/>
    </xf>
    <xf numFmtId="0" fontId="19" fillId="0" borderId="0" xfId="69" applyFont="1" applyAlignment="1">
      <alignment horizontal="left" wrapText="1"/>
    </xf>
    <xf numFmtId="0" fontId="4" fillId="16" borderId="14" xfId="69" applyFont="1" applyFill="1" applyBorder="1" applyAlignment="1">
      <alignment vertical="center" wrapText="1"/>
    </xf>
    <xf numFmtId="0" fontId="4" fillId="16" borderId="14" xfId="69" applyFont="1" applyFill="1" applyBorder="1" applyAlignment="1">
      <alignment horizontal="center" vertical="center" wrapText="1"/>
    </xf>
    <xf numFmtId="0" fontId="7" fillId="10" borderId="11" xfId="69" applyFont="1" applyFill="1" applyBorder="1" applyAlignment="1">
      <alignment horizontal="center" vertical="center" wrapText="1"/>
    </xf>
    <xf numFmtId="0" fontId="7" fillId="10" borderId="12" xfId="69" applyFont="1" applyFill="1" applyBorder="1" applyAlignment="1">
      <alignment horizontal="center" vertical="center" wrapText="1"/>
    </xf>
    <xf numFmtId="0" fontId="7" fillId="13" borderId="8" xfId="69" applyFont="1" applyFill="1" applyBorder="1" applyAlignment="1">
      <alignment horizontal="center" vertical="center" wrapText="1"/>
    </xf>
    <xf numFmtId="0" fontId="7" fillId="13" borderId="3" xfId="69" applyFont="1" applyFill="1" applyBorder="1" applyAlignment="1">
      <alignment horizontal="center" vertical="center" wrapText="1"/>
    </xf>
    <xf numFmtId="0" fontId="4" fillId="3" borderId="14" xfId="0" applyFont="1" applyFill="1" applyBorder="1" applyAlignment="1">
      <alignment horizontal="left" vertical="center" wrapText="1" indent="28"/>
    </xf>
    <xf numFmtId="0" fontId="4" fillId="13" borderId="3" xfId="0" applyFont="1" applyFill="1" applyBorder="1" applyAlignment="1">
      <alignment horizontal="left" vertical="center" wrapText="1" indent="32"/>
    </xf>
    <xf numFmtId="0" fontId="4" fillId="3" borderId="14" xfId="0" applyFont="1" applyFill="1" applyBorder="1" applyAlignment="1">
      <alignment horizontal="left" vertical="center" wrapText="1" indent="26"/>
    </xf>
    <xf numFmtId="0" fontId="10" fillId="0" borderId="0" xfId="0" applyFont="1" applyAlignment="1">
      <alignment vertical="top" wrapText="1"/>
    </xf>
    <xf numFmtId="0" fontId="38" fillId="0" borderId="14" xfId="0" applyFont="1" applyBorder="1" applyAlignment="1">
      <alignment horizontal="left" vertical="top" wrapText="1"/>
    </xf>
    <xf numFmtId="0" fontId="0" fillId="0" borderId="5" xfId="0" applyBorder="1" applyAlignment="1">
      <alignment wrapText="1"/>
    </xf>
    <xf numFmtId="0" fontId="5" fillId="13" borderId="8" xfId="0" applyFont="1" applyFill="1" applyBorder="1" applyAlignment="1">
      <alignment horizontal="center"/>
    </xf>
    <xf numFmtId="0" fontId="0" fillId="13" borderId="3" xfId="0" applyFill="1" applyBorder="1" applyAlignment="1">
      <alignment horizontal="center"/>
    </xf>
    <xf numFmtId="0" fontId="5" fillId="3" borderId="16" xfId="0" applyFont="1" applyFill="1" applyBorder="1" applyAlignment="1">
      <alignment horizontal="center" vertical="center"/>
    </xf>
    <xf numFmtId="0" fontId="0" fillId="3" borderId="14" xfId="0" applyFill="1" applyBorder="1" applyAlignment="1">
      <alignment horizontal="center" vertical="center"/>
    </xf>
    <xf numFmtId="0" fontId="16" fillId="0" borderId="0" xfId="69" applyFont="1" applyAlignment="1">
      <alignment horizontal="left" vertical="top" wrapText="1"/>
    </xf>
    <xf numFmtId="0" fontId="16" fillId="0" borderId="0" xfId="69" applyFont="1" applyAlignment="1">
      <alignment horizontal="left" vertical="top"/>
    </xf>
    <xf numFmtId="0" fontId="7" fillId="10" borderId="9" xfId="69" applyFont="1" applyFill="1" applyBorder="1" applyAlignment="1">
      <alignment horizontal="center" vertical="center" wrapText="1"/>
    </xf>
    <xf numFmtId="0" fontId="7" fillId="13" borderId="16" xfId="69" applyFont="1" applyFill="1" applyBorder="1" applyAlignment="1">
      <alignment horizontal="center" vertical="center" wrapText="1"/>
    </xf>
    <xf numFmtId="0" fontId="7" fillId="13" borderId="14" xfId="69" applyFont="1" applyFill="1" applyBorder="1" applyAlignment="1">
      <alignment horizontal="center" vertical="center" wrapText="1"/>
    </xf>
    <xf numFmtId="0" fontId="7" fillId="3" borderId="11" xfId="69" applyFont="1" applyFill="1" applyBorder="1" applyAlignment="1">
      <alignment horizontal="center" vertical="center" wrapText="1"/>
    </xf>
    <xf numFmtId="0" fontId="10" fillId="0" borderId="14" xfId="70" applyFont="1" applyBorder="1" applyAlignment="1">
      <alignment horizontal="left" vertical="top" wrapText="1"/>
    </xf>
    <xf numFmtId="0" fontId="10" fillId="0" borderId="0" xfId="70" applyFont="1" applyBorder="1" applyAlignment="1">
      <alignment horizontal="left" vertical="top" wrapText="1"/>
    </xf>
    <xf numFmtId="0" fontId="4" fillId="0"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15" borderId="14" xfId="0" applyFont="1" applyFill="1" applyBorder="1" applyAlignment="1">
      <alignment horizontal="left" vertical="center" wrapText="1" indent="46"/>
    </xf>
    <xf numFmtId="0" fontId="4" fillId="15" borderId="0" xfId="0" applyFont="1" applyFill="1" applyBorder="1" applyAlignment="1">
      <alignment horizontal="left" vertical="center" wrapText="1" indent="46"/>
    </xf>
    <xf numFmtId="3" fontId="4" fillId="0" borderId="16"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3" fontId="4" fillId="0" borderId="14" xfId="0" applyNumberFormat="1" applyFont="1" applyFill="1" applyBorder="1" applyAlignment="1">
      <alignment horizontal="center" vertical="center" wrapText="1"/>
    </xf>
    <xf numFmtId="0" fontId="4" fillId="14" borderId="8"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4" fillId="15" borderId="14" xfId="0" applyFont="1" applyFill="1" applyBorder="1" applyAlignment="1">
      <alignment horizontal="left" vertical="center" wrapText="1" indent="42"/>
    </xf>
    <xf numFmtId="0" fontId="4" fillId="15" borderId="0" xfId="0" applyFont="1" applyFill="1" applyBorder="1" applyAlignment="1">
      <alignment horizontal="left" vertical="center" wrapText="1" indent="42"/>
    </xf>
    <xf numFmtId="3" fontId="4" fillId="12" borderId="10" xfId="0" applyNumberFormat="1" applyFont="1" applyFill="1" applyBorder="1" applyAlignment="1">
      <alignment horizontal="center" vertical="center" wrapText="1"/>
    </xf>
    <xf numFmtId="3" fontId="4" fillId="12" borderId="9" xfId="0" applyNumberFormat="1" applyFont="1" applyFill="1" applyBorder="1" applyAlignment="1">
      <alignment horizontal="center" vertical="center" wrapText="1"/>
    </xf>
    <xf numFmtId="3" fontId="4" fillId="12" borderId="0" xfId="0" applyNumberFormat="1" applyFont="1" applyFill="1" applyBorder="1" applyAlignment="1">
      <alignment horizontal="center" vertical="center" wrapText="1"/>
    </xf>
    <xf numFmtId="0" fontId="4" fillId="15" borderId="14" xfId="0" applyFont="1" applyFill="1" applyBorder="1" applyAlignment="1">
      <alignment horizontal="left" vertical="center" wrapText="1" indent="45"/>
    </xf>
    <xf numFmtId="0" fontId="4" fillId="15" borderId="0" xfId="0" applyFont="1" applyFill="1" applyBorder="1" applyAlignment="1">
      <alignment horizontal="left" vertical="center" wrapText="1" indent="45"/>
    </xf>
    <xf numFmtId="0" fontId="10" fillId="5" borderId="0" xfId="0" applyFont="1" applyFill="1" applyBorder="1" applyAlignment="1">
      <alignment horizontal="left"/>
    </xf>
    <xf numFmtId="0" fontId="4" fillId="10" borderId="14"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9" borderId="8" xfId="0" applyFont="1" applyFill="1" applyBorder="1" applyAlignment="1">
      <alignment horizontal="center"/>
    </xf>
    <xf numFmtId="0" fontId="4" fillId="9" borderId="3" xfId="0" applyFont="1" applyFill="1" applyBorder="1" applyAlignment="1">
      <alignment horizontal="center"/>
    </xf>
    <xf numFmtId="0" fontId="4" fillId="9" borderId="14" xfId="0" applyFont="1" applyFill="1" applyBorder="1" applyAlignment="1">
      <alignment horizontal="center"/>
    </xf>
    <xf numFmtId="0" fontId="4" fillId="9" borderId="7" xfId="0" applyFont="1" applyFill="1" applyBorder="1" applyAlignment="1">
      <alignment horizontal="center" vertical="center" wrapText="1"/>
    </xf>
    <xf numFmtId="0" fontId="4" fillId="13" borderId="8" xfId="73" applyFont="1" applyFill="1" applyBorder="1" applyAlignment="1">
      <alignment horizontal="center" vertical="center" wrapText="1"/>
    </xf>
    <xf numFmtId="0" fontId="4" fillId="13" borderId="3" xfId="73" applyFont="1" applyFill="1" applyBorder="1" applyAlignment="1">
      <alignment horizontal="center" vertical="center" wrapText="1"/>
    </xf>
    <xf numFmtId="0" fontId="8" fillId="0" borderId="0" xfId="0" applyFont="1" applyBorder="1" applyAlignment="1">
      <alignment horizontal="left" wrapText="1"/>
    </xf>
    <xf numFmtId="0" fontId="53" fillId="0" borderId="14" xfId="73" applyFont="1" applyBorder="1" applyAlignment="1">
      <alignment horizontal="left" vertical="top"/>
    </xf>
    <xf numFmtId="0" fontId="19" fillId="0" borderId="5" xfId="0" applyFont="1" applyBorder="1" applyAlignment="1">
      <alignment horizontal="left" vertical="center" wrapText="1"/>
    </xf>
    <xf numFmtId="0" fontId="53" fillId="0" borderId="14" xfId="73" applyFont="1" applyBorder="1" applyAlignment="1">
      <alignment horizontal="left" vertical="top" wrapText="1"/>
    </xf>
    <xf numFmtId="0" fontId="19" fillId="0" borderId="0" xfId="0" applyFont="1" applyBorder="1" applyAlignment="1">
      <alignment horizontal="left" vertical="center" wrapText="1"/>
    </xf>
    <xf numFmtId="0" fontId="4" fillId="12" borderId="11" xfId="73" applyFont="1" applyFill="1" applyBorder="1" applyAlignment="1">
      <alignment horizontal="center" vertical="center" wrapText="1"/>
    </xf>
    <xf numFmtId="0" fontId="4" fillId="12" borderId="9" xfId="73" applyFont="1" applyFill="1" applyBorder="1" applyAlignment="1">
      <alignment horizontal="center" vertical="center" wrapText="1"/>
    </xf>
    <xf numFmtId="0" fontId="4" fillId="12" borderId="12" xfId="73" applyFont="1" applyFill="1" applyBorder="1" applyAlignment="1">
      <alignment horizontal="center" vertical="center" wrapText="1"/>
    </xf>
    <xf numFmtId="0" fontId="4" fillId="12" borderId="8" xfId="73" applyFont="1" applyFill="1" applyBorder="1" applyAlignment="1">
      <alignment horizontal="center" vertical="center" wrapText="1"/>
    </xf>
    <xf numFmtId="0" fontId="4" fillId="12" borderId="3" xfId="73" applyFont="1" applyFill="1" applyBorder="1" applyAlignment="1">
      <alignment horizontal="center" vertical="center" wrapText="1"/>
    </xf>
    <xf numFmtId="0" fontId="4" fillId="12" borderId="7" xfId="73" applyFont="1" applyFill="1" applyBorder="1" applyAlignment="1">
      <alignment horizontal="center" vertical="center" wrapText="1"/>
    </xf>
    <xf numFmtId="168" fontId="4" fillId="14" borderId="8" xfId="73" applyNumberFormat="1" applyFont="1" applyFill="1" applyBorder="1" applyAlignment="1">
      <alignment horizontal="center" wrapText="1"/>
    </xf>
    <xf numFmtId="168" fontId="4" fillId="14" borderId="3" xfId="73" applyNumberFormat="1" applyFont="1" applyFill="1" applyBorder="1" applyAlignment="1">
      <alignment horizontal="center" wrapText="1"/>
    </xf>
    <xf numFmtId="0" fontId="5" fillId="9" borderId="16" xfId="0" applyFont="1" applyFill="1" applyBorder="1" applyAlignment="1">
      <alignment horizontal="center"/>
    </xf>
    <xf numFmtId="0" fontId="5" fillId="9" borderId="13" xfId="0" applyFont="1" applyFill="1" applyBorder="1" applyAlignment="1">
      <alignment horizontal="center"/>
    </xf>
    <xf numFmtId="0" fontId="4" fillId="10" borderId="9"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5" fillId="15" borderId="14" xfId="69" applyFill="1" applyBorder="1" applyAlignment="1">
      <alignment horizontal="center" wrapText="1"/>
    </xf>
    <xf numFmtId="0" fontId="4" fillId="13" borderId="8" xfId="69" applyFont="1" applyFill="1" applyBorder="1" applyAlignment="1">
      <alignment horizontal="center" vertical="center" wrapText="1"/>
    </xf>
    <xf numFmtId="0" fontId="4" fillId="13" borderId="3" xfId="69" applyFont="1" applyFill="1" applyBorder="1" applyAlignment="1">
      <alignment horizontal="center" vertical="center" wrapText="1"/>
    </xf>
    <xf numFmtId="0" fontId="4" fillId="10" borderId="9" xfId="69" applyFont="1" applyFill="1" applyBorder="1" applyAlignment="1">
      <alignment horizontal="center" vertical="center" wrapText="1"/>
    </xf>
    <xf numFmtId="0" fontId="4" fillId="10" borderId="12" xfId="69" applyFont="1" applyFill="1" applyBorder="1" applyAlignment="1">
      <alignment horizontal="center" vertical="center" wrapText="1"/>
    </xf>
    <xf numFmtId="0" fontId="4" fillId="10" borderId="8" xfId="69" applyFont="1" applyFill="1" applyBorder="1" applyAlignment="1">
      <alignment horizontal="center" vertical="center" wrapText="1"/>
    </xf>
    <xf numFmtId="0" fontId="4" fillId="10" borderId="15" xfId="69" applyFont="1" applyFill="1" applyBorder="1" applyAlignment="1">
      <alignment horizontal="center" vertical="center" wrapText="1"/>
    </xf>
    <xf numFmtId="0" fontId="4" fillId="10" borderId="4" xfId="69" applyFont="1" applyFill="1" applyBorder="1" applyAlignment="1">
      <alignment horizontal="center" vertical="center" wrapText="1"/>
    </xf>
    <xf numFmtId="0" fontId="4" fillId="10" borderId="6" xfId="69" applyFont="1" applyFill="1" applyBorder="1" applyAlignment="1">
      <alignment horizontal="center" vertical="center" wrapText="1"/>
    </xf>
    <xf numFmtId="0" fontId="44" fillId="8" borderId="11" xfId="0" applyFont="1" applyFill="1" applyBorder="1" applyAlignment="1">
      <alignment horizontal="center" vertical="center" wrapText="1"/>
    </xf>
    <xf numFmtId="0" fontId="44" fillId="8" borderId="9" xfId="0" applyFont="1" applyFill="1" applyBorder="1" applyAlignment="1">
      <alignment horizontal="center" vertical="center" wrapText="1"/>
    </xf>
    <xf numFmtId="0" fontId="44" fillId="8" borderId="12" xfId="0" applyFont="1" applyFill="1" applyBorder="1" applyAlignment="1">
      <alignment horizontal="center" vertical="center" wrapText="1"/>
    </xf>
    <xf numFmtId="0" fontId="45" fillId="0" borderId="0" xfId="0" applyFont="1" applyAlignment="1">
      <alignment horizontal="left" vertical="center"/>
    </xf>
    <xf numFmtId="0" fontId="19" fillId="0" borderId="0" xfId="0" applyFont="1" applyAlignment="1">
      <alignment horizontal="left" vertical="center" wrapText="1"/>
    </xf>
    <xf numFmtId="0" fontId="44" fillId="3" borderId="11" xfId="0" applyFont="1" applyFill="1" applyBorder="1" applyAlignment="1">
      <alignment horizontal="center" vertical="center"/>
    </xf>
    <xf numFmtId="0" fontId="44" fillId="3" borderId="15" xfId="0" applyFont="1" applyFill="1" applyBorder="1" applyAlignment="1">
      <alignment horizontal="center" vertical="center"/>
    </xf>
    <xf numFmtId="0" fontId="44" fillId="3" borderId="16" xfId="0" applyFont="1" applyFill="1" applyBorder="1" applyAlignment="1">
      <alignment horizontal="center" vertical="center"/>
    </xf>
    <xf numFmtId="0" fontId="5" fillId="3" borderId="11" xfId="0" applyFont="1"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5" fillId="3" borderId="11"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cellXfs>
  <cellStyles count="77">
    <cellStyle name="4" xfId="1"/>
    <cellStyle name="5" xfId="2"/>
    <cellStyle name="6" xfId="3"/>
    <cellStyle name="9" xfId="4"/>
    <cellStyle name="bin" xfId="5"/>
    <cellStyle name="cell" xfId="6"/>
    <cellStyle name="ColCodes" xfId="7"/>
    <cellStyle name="ColTitles" xfId="8"/>
    <cellStyle name="ColTitles 2" xfId="9"/>
    <cellStyle name="ColTitles 2 2" xfId="10"/>
    <cellStyle name="ColTitles 3" xfId="11"/>
    <cellStyle name="ColTitles 4" xfId="12"/>
    <cellStyle name="ColTitles 4 2" xfId="13"/>
    <cellStyle name="column" xfId="14"/>
    <cellStyle name="Comma [0]_B3.1a" xfId="15"/>
    <cellStyle name="Comma_B3.1a" xfId="16"/>
    <cellStyle name="Currency [0]_B3.1a" xfId="17"/>
    <cellStyle name="Currency_B3.1a" xfId="18"/>
    <cellStyle name="DataEntryCells" xfId="19"/>
    <cellStyle name="DataEntryCells 2" xfId="20"/>
    <cellStyle name="DataEntryCells 2 2" xfId="21"/>
    <cellStyle name="Euro" xfId="22"/>
    <cellStyle name="Euro 2" xfId="23"/>
    <cellStyle name="Euro 2 2" xfId="24"/>
    <cellStyle name="Euro 3" xfId="25"/>
    <cellStyle name="Euro 4" xfId="26"/>
    <cellStyle name="Euro 4 2" xfId="27"/>
    <cellStyle name="formula" xfId="28"/>
    <cellStyle name="gap" xfId="29"/>
    <cellStyle name="GreyBackground" xfId="30"/>
    <cellStyle name="GreyBackground 2" xfId="31"/>
    <cellStyle name="GreyBackground 2 2" xfId="32"/>
    <cellStyle name="GreyBackground 3" xfId="33"/>
    <cellStyle name="GreyBackground 3 2" xfId="34"/>
    <cellStyle name="Hyperlink" xfId="35" builtinId="8"/>
    <cellStyle name="Hyperlink 2" xfId="36"/>
    <cellStyle name="Hyperlink 2 2" xfId="37"/>
    <cellStyle name="Hyperlink 3" xfId="38"/>
    <cellStyle name="Hyperlink 3 2" xfId="39"/>
    <cellStyle name="Hyperlink 4" xfId="40"/>
    <cellStyle name="ISC" xfId="41"/>
    <cellStyle name="ISC 2" xfId="42"/>
    <cellStyle name="ISC 2 2" xfId="43"/>
    <cellStyle name="Komma" xfId="44" builtinId="3"/>
    <cellStyle name="Komma 2" xfId="45"/>
    <cellStyle name="Komma 2 2" xfId="46"/>
    <cellStyle name="level1a" xfId="47"/>
    <cellStyle name="level1a 2" xfId="48"/>
    <cellStyle name="level2" xfId="49"/>
    <cellStyle name="level2 2" xfId="50"/>
    <cellStyle name="level2a" xfId="51"/>
    <cellStyle name="level2a 2" xfId="52"/>
    <cellStyle name="level3" xfId="53"/>
    <cellStyle name="Normal 2 2" xfId="54"/>
    <cellStyle name="Normal_1997-enrl" xfId="55"/>
    <cellStyle name="Percent 2" xfId="56"/>
    <cellStyle name="Percent 2 2" xfId="57"/>
    <cellStyle name="Percent_1 SubOverv.USd" xfId="58"/>
    <cellStyle name="row" xfId="59"/>
    <cellStyle name="RowCodes" xfId="60"/>
    <cellStyle name="Row-Col Headings" xfId="61"/>
    <cellStyle name="RowTitles_CENTRAL_GOVT" xfId="62"/>
    <cellStyle name="RowTitles-Col2" xfId="63"/>
    <cellStyle name="RowTitles-Col2 2" xfId="64"/>
    <cellStyle name="RowTitles-Col2 2 2" xfId="65"/>
    <cellStyle name="RowTitles-Detail" xfId="66"/>
    <cellStyle name="RowTitles-Detail 2" xfId="67"/>
    <cellStyle name="RowTitles-Detail 2 2" xfId="68"/>
    <cellStyle name="Standard" xfId="0" builtinId="0"/>
    <cellStyle name="Standard 2" xfId="69"/>
    <cellStyle name="Standard 2 10" xfId="70"/>
    <cellStyle name="Standard 3" xfId="71"/>
    <cellStyle name="Standard 3 2" xfId="72"/>
    <cellStyle name="Standard 4" xfId="73"/>
    <cellStyle name="Standard 6" xfId="74"/>
    <cellStyle name="temp" xfId="75"/>
    <cellStyle name="title1" xfId="7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142875</xdr:colOff>
      <xdr:row>2</xdr:row>
      <xdr:rowOff>9525</xdr:rowOff>
    </xdr:from>
    <xdr:to>
      <xdr:col>21</xdr:col>
      <xdr:colOff>200025</xdr:colOff>
      <xdr:row>29</xdr:row>
      <xdr:rowOff>9525</xdr:rowOff>
    </xdr:to>
    <xdr:pic>
      <xdr:nvPicPr>
        <xdr:cNvPr id="227419"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714375"/>
          <a:ext cx="9201150" cy="437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38100</xdr:rowOff>
    </xdr:from>
    <xdr:to>
      <xdr:col>8</xdr:col>
      <xdr:colOff>295275</xdr:colOff>
      <xdr:row>29</xdr:row>
      <xdr:rowOff>9525</xdr:rowOff>
    </xdr:to>
    <xdr:pic>
      <xdr:nvPicPr>
        <xdr:cNvPr id="227420" name="Grafik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42950"/>
          <a:ext cx="680085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12</xdr:col>
      <xdr:colOff>571500</xdr:colOff>
      <xdr:row>37</xdr:row>
      <xdr:rowOff>161925</xdr:rowOff>
    </xdr:to>
    <xdr:pic>
      <xdr:nvPicPr>
        <xdr:cNvPr id="229434"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9625"/>
          <a:ext cx="9715500" cy="566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ust\Abt.2-Projekte\TLF\TLF%202003\Tabellen\Tabellen%20Minks&amp;Kerst%20TLF%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2-Projekte\DOKUME~1\KERST\LOKALE~1\TEMP\C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1.1.1"/>
      <sheetName val="Tab 4.1.1.2"/>
      <sheetName val="Tab. 4.1.1.3"/>
      <sheetName val="Tab 4.1.2.1"/>
      <sheetName val="Prog neu Fgr"/>
      <sheetName val="Prog neu Fgr (2)"/>
      <sheetName val="Tab 4.1.2.2"/>
      <sheetName val="Prog neu Stb"/>
      <sheetName val="Prog neu Stb (2)"/>
      <sheetName val="Tab. 4.1.3.1"/>
      <sheetName val="Tab 4.1.3.2"/>
      <sheetName val="Tab. 4.1.3.3"/>
      <sheetName val="Tab. 4.2.1"/>
      <sheetName val="Tab. 4.2.2"/>
      <sheetName val="Tab 4.2.3"/>
      <sheetName val="Tab. 4.2.4"/>
      <sheetName val="4.2.4 (2)"/>
      <sheetName val="4.2.4 (3)"/>
      <sheetName val="Tab. 4.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1"/>
      <sheetName val="C1.2"/>
      <sheetName val="C1.3"/>
      <sheetName val="C1.4"/>
      <sheetName val="C1.5"/>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workbookViewId="0">
      <selection activeCell="A2" sqref="A2"/>
    </sheetView>
  </sheetViews>
  <sheetFormatPr baseColWidth="10" defaultRowHeight="12.75" x14ac:dyDescent="0.2"/>
  <cols>
    <col min="1" max="10" width="12.140625" customWidth="1"/>
  </cols>
  <sheetData>
    <row r="1" spans="1:10" ht="15" customHeight="1" x14ac:dyDescent="0.2"/>
    <row r="2" spans="1:10" ht="15" customHeight="1" x14ac:dyDescent="0.25">
      <c r="A2" s="321" t="s">
        <v>286</v>
      </c>
      <c r="B2" s="324"/>
      <c r="C2" s="323"/>
      <c r="D2" s="323"/>
      <c r="E2" s="323"/>
    </row>
    <row r="3" spans="1:10" ht="15" customHeight="1" x14ac:dyDescent="0.25">
      <c r="A3" s="321"/>
      <c r="B3" s="1"/>
      <c r="C3" s="1"/>
      <c r="D3" s="1"/>
      <c r="E3" s="1"/>
    </row>
    <row r="4" spans="1:10" ht="15" customHeight="1" x14ac:dyDescent="0.2">
      <c r="A4" s="322" t="s">
        <v>287</v>
      </c>
      <c r="B4" s="1"/>
      <c r="C4" s="1"/>
      <c r="D4" s="1"/>
      <c r="E4" s="1"/>
    </row>
    <row r="5" spans="1:10" ht="15" customHeight="1" x14ac:dyDescent="0.2"/>
    <row r="6" spans="1:10" ht="15" customHeight="1" x14ac:dyDescent="0.2">
      <c r="A6" s="419" t="s">
        <v>301</v>
      </c>
      <c r="B6" s="419"/>
      <c r="C6" s="419"/>
      <c r="D6" s="419"/>
      <c r="E6" s="419"/>
      <c r="F6" s="419"/>
      <c r="G6" s="419"/>
      <c r="H6" s="419"/>
      <c r="I6" s="419"/>
      <c r="J6" s="419"/>
    </row>
    <row r="7" spans="1:10" ht="30" customHeight="1" x14ac:dyDescent="0.2">
      <c r="A7" s="419" t="s">
        <v>353</v>
      </c>
      <c r="B7" s="419"/>
      <c r="C7" s="419"/>
      <c r="D7" s="419"/>
      <c r="E7" s="419"/>
      <c r="F7" s="419"/>
      <c r="G7" s="419"/>
      <c r="H7" s="419"/>
      <c r="I7" s="419"/>
      <c r="J7" s="419"/>
    </row>
    <row r="8" spans="1:10" ht="13.5" customHeight="1" x14ac:dyDescent="0.2">
      <c r="A8" s="386"/>
      <c r="B8" s="386"/>
      <c r="C8" s="386"/>
      <c r="D8" s="386"/>
      <c r="E8" s="386"/>
      <c r="F8" s="386"/>
      <c r="G8" s="386"/>
      <c r="H8" s="386"/>
      <c r="I8" s="386"/>
      <c r="J8" s="386"/>
    </row>
    <row r="9" spans="1:10" ht="15" customHeight="1" x14ac:dyDescent="0.2"/>
    <row r="10" spans="1:10" ht="15" customHeight="1" x14ac:dyDescent="0.2">
      <c r="A10" s="325" t="s">
        <v>288</v>
      </c>
    </row>
    <row r="11" spans="1:10" ht="15" customHeight="1" x14ac:dyDescent="0.2">
      <c r="A11" s="325"/>
    </row>
    <row r="12" spans="1:10" ht="30" customHeight="1" x14ac:dyDescent="0.2">
      <c r="A12" s="419" t="s">
        <v>350</v>
      </c>
      <c r="B12" s="419"/>
      <c r="C12" s="419"/>
      <c r="D12" s="419"/>
      <c r="E12" s="419"/>
      <c r="F12" s="419"/>
      <c r="G12" s="419"/>
      <c r="H12" s="419"/>
      <c r="I12" s="419"/>
      <c r="J12" s="419"/>
    </row>
    <row r="13" spans="1:10" ht="30" customHeight="1" x14ac:dyDescent="0.2">
      <c r="A13" s="419" t="s">
        <v>349</v>
      </c>
      <c r="B13" s="419"/>
      <c r="C13" s="419"/>
      <c r="D13" s="419"/>
      <c r="E13" s="419"/>
      <c r="F13" s="419"/>
      <c r="G13" s="419"/>
      <c r="H13" s="419"/>
      <c r="I13" s="419"/>
      <c r="J13" s="419"/>
    </row>
    <row r="14" spans="1:10" ht="15.75" customHeight="1" x14ac:dyDescent="0.2">
      <c r="A14" s="420" t="s">
        <v>352</v>
      </c>
      <c r="B14" s="420"/>
      <c r="C14" s="420"/>
      <c r="D14" s="420"/>
      <c r="E14" s="420"/>
      <c r="F14" s="420"/>
      <c r="G14" s="420"/>
      <c r="H14" s="420"/>
      <c r="I14" s="420"/>
    </row>
    <row r="15" spans="1:10" ht="30" customHeight="1" x14ac:dyDescent="0.2">
      <c r="A15" s="419" t="s">
        <v>263</v>
      </c>
      <c r="B15" s="419"/>
      <c r="C15" s="419"/>
      <c r="D15" s="419"/>
      <c r="E15" s="419"/>
      <c r="F15" s="419"/>
      <c r="G15" s="419"/>
      <c r="H15" s="419"/>
      <c r="I15" s="419"/>
      <c r="J15" s="419"/>
    </row>
    <row r="16" spans="1:10" ht="30" customHeight="1" x14ac:dyDescent="0.2">
      <c r="A16" s="419" t="s">
        <v>348</v>
      </c>
      <c r="B16" s="419"/>
      <c r="C16" s="419"/>
      <c r="D16" s="419"/>
      <c r="E16" s="419"/>
      <c r="F16" s="419"/>
      <c r="G16" s="419"/>
      <c r="H16" s="419"/>
      <c r="I16" s="419"/>
      <c r="J16" s="419"/>
    </row>
    <row r="17" spans="1:10" ht="15" customHeight="1" x14ac:dyDescent="0.2">
      <c r="A17" s="420" t="s">
        <v>344</v>
      </c>
      <c r="B17" s="420"/>
      <c r="C17" s="420"/>
      <c r="D17" s="420"/>
      <c r="E17" s="420"/>
      <c r="F17" s="420"/>
      <c r="G17" s="420"/>
    </row>
    <row r="18" spans="1:10" ht="15" customHeight="1" x14ac:dyDescent="0.2">
      <c r="A18" s="420" t="s">
        <v>343</v>
      </c>
      <c r="B18" s="420"/>
      <c r="C18" s="420"/>
      <c r="D18" s="420"/>
      <c r="E18" s="420"/>
      <c r="F18" s="420"/>
      <c r="G18" s="420"/>
      <c r="H18" s="420"/>
      <c r="I18" s="420"/>
      <c r="J18" s="420"/>
    </row>
    <row r="19" spans="1:10" ht="30" customHeight="1" x14ac:dyDescent="0.2">
      <c r="A19" s="419" t="s">
        <v>319</v>
      </c>
      <c r="B19" s="419"/>
      <c r="C19" s="419"/>
      <c r="D19" s="419"/>
      <c r="E19" s="419"/>
      <c r="F19" s="419"/>
      <c r="G19" s="419"/>
      <c r="H19" s="419"/>
      <c r="I19" s="419"/>
      <c r="J19" s="419"/>
    </row>
    <row r="20" spans="1:10" ht="15" customHeight="1" x14ac:dyDescent="0.2">
      <c r="A20" s="420" t="s">
        <v>267</v>
      </c>
      <c r="B20" s="420"/>
      <c r="C20" s="420"/>
      <c r="D20" s="420"/>
      <c r="E20" s="420"/>
      <c r="F20" s="420"/>
      <c r="G20" s="420"/>
      <c r="H20" s="420"/>
      <c r="I20" s="420"/>
      <c r="J20" s="420"/>
    </row>
    <row r="21" spans="1:10" ht="15" customHeight="1" x14ac:dyDescent="0.2">
      <c r="A21" s="420" t="s">
        <v>268</v>
      </c>
      <c r="B21" s="420"/>
      <c r="C21" s="420"/>
      <c r="D21" s="420"/>
      <c r="E21" s="420"/>
      <c r="F21" s="420"/>
      <c r="G21" s="420"/>
      <c r="H21" s="420"/>
      <c r="I21" s="420"/>
      <c r="J21" s="420"/>
    </row>
    <row r="22" spans="1:10" ht="30.75" customHeight="1" x14ac:dyDescent="0.2">
      <c r="A22" s="419" t="s">
        <v>347</v>
      </c>
      <c r="B22" s="419"/>
      <c r="C22" s="419"/>
      <c r="D22" s="419"/>
      <c r="E22" s="419"/>
      <c r="F22" s="419"/>
      <c r="G22" s="419"/>
      <c r="H22" s="419"/>
      <c r="I22" s="419"/>
      <c r="J22" s="419"/>
    </row>
    <row r="23" spans="1:10" ht="30" customHeight="1" x14ac:dyDescent="0.2">
      <c r="A23" s="419" t="s">
        <v>302</v>
      </c>
      <c r="B23" s="419"/>
      <c r="C23" s="419"/>
      <c r="D23" s="419"/>
      <c r="E23" s="419"/>
      <c r="F23" s="419"/>
      <c r="G23" s="419"/>
      <c r="H23" s="419"/>
      <c r="I23" s="419"/>
      <c r="J23" s="419"/>
    </row>
    <row r="24" spans="1:10" ht="15" customHeight="1" x14ac:dyDescent="0.2">
      <c r="A24" s="420" t="s">
        <v>320</v>
      </c>
      <c r="B24" s="420"/>
      <c r="C24" s="420"/>
      <c r="D24" s="420"/>
      <c r="E24" s="420"/>
      <c r="F24" s="420"/>
      <c r="G24" s="420"/>
      <c r="H24" s="420"/>
      <c r="I24" s="420"/>
      <c r="J24" s="420"/>
    </row>
    <row r="25" spans="1:10" ht="15" customHeight="1" x14ac:dyDescent="0.2">
      <c r="A25" s="420" t="s">
        <v>345</v>
      </c>
      <c r="B25" s="420"/>
      <c r="C25" s="420"/>
      <c r="D25" s="420"/>
      <c r="E25" s="420"/>
      <c r="F25" s="420"/>
      <c r="G25" s="420"/>
    </row>
    <row r="26" spans="1:10" ht="15" customHeight="1" x14ac:dyDescent="0.2">
      <c r="A26" s="420" t="s">
        <v>346</v>
      </c>
      <c r="B26" s="420"/>
      <c r="C26" s="420"/>
      <c r="D26" s="420"/>
      <c r="E26" s="420"/>
      <c r="F26" s="420"/>
      <c r="G26" s="420"/>
      <c r="H26" s="420"/>
      <c r="I26" s="420"/>
    </row>
    <row r="27" spans="1:10" ht="15" customHeight="1" x14ac:dyDescent="0.2">
      <c r="A27" s="420" t="s">
        <v>351</v>
      </c>
      <c r="B27" s="420"/>
      <c r="C27" s="420"/>
      <c r="D27" s="420"/>
      <c r="E27" s="420"/>
      <c r="F27" s="420"/>
      <c r="G27" s="420"/>
      <c r="H27" s="420"/>
    </row>
    <row r="28" spans="1:10" ht="30" customHeight="1" x14ac:dyDescent="0.2">
      <c r="A28" s="419" t="s">
        <v>310</v>
      </c>
      <c r="B28" s="419"/>
      <c r="C28" s="419"/>
      <c r="D28" s="419"/>
      <c r="E28" s="419"/>
      <c r="F28" s="419"/>
      <c r="G28" s="419"/>
      <c r="H28" s="419"/>
      <c r="I28" s="419"/>
      <c r="J28" s="419"/>
    </row>
    <row r="29" spans="1:10" ht="15" customHeight="1" x14ac:dyDescent="0.2"/>
    <row r="30" spans="1:10" ht="15" customHeight="1" x14ac:dyDescent="0.2"/>
    <row r="31" spans="1:10" ht="15" customHeight="1" x14ac:dyDescent="0.2">
      <c r="A31" s="326" t="s">
        <v>289</v>
      </c>
      <c r="F31" s="333"/>
      <c r="G31" s="333"/>
      <c r="H31" s="1"/>
      <c r="I31" s="1"/>
      <c r="J31" s="1"/>
    </row>
    <row r="32" spans="1:10" ht="14.25" x14ac:dyDescent="0.2">
      <c r="A32" s="326"/>
      <c r="F32" s="333"/>
      <c r="G32" s="333"/>
      <c r="H32" s="1"/>
      <c r="I32" s="1"/>
      <c r="J32" s="1"/>
    </row>
    <row r="33" spans="1:10" x14ac:dyDescent="0.2">
      <c r="A33" s="327" t="s">
        <v>122</v>
      </c>
      <c r="B33" s="333" t="s">
        <v>290</v>
      </c>
      <c r="C33" s="333"/>
      <c r="D33" s="333"/>
      <c r="E33" s="333"/>
      <c r="F33" s="333"/>
      <c r="G33" s="333"/>
      <c r="H33" s="1"/>
      <c r="I33" s="1"/>
      <c r="J33" s="1"/>
    </row>
    <row r="34" spans="1:10" x14ac:dyDescent="0.2">
      <c r="A34" s="328">
        <v>0</v>
      </c>
      <c r="B34" s="333" t="s">
        <v>291</v>
      </c>
      <c r="C34" s="333"/>
      <c r="D34" s="333"/>
      <c r="E34" s="333"/>
      <c r="F34" s="333"/>
      <c r="G34" s="333"/>
      <c r="H34" s="1"/>
      <c r="I34" s="1"/>
      <c r="J34" s="1"/>
    </row>
    <row r="35" spans="1:10" x14ac:dyDescent="0.2">
      <c r="A35" s="327" t="s">
        <v>64</v>
      </c>
      <c r="B35" s="333" t="s">
        <v>292</v>
      </c>
      <c r="C35" s="333"/>
      <c r="D35" s="333"/>
      <c r="E35" s="333"/>
      <c r="F35" s="333"/>
      <c r="G35" s="333"/>
      <c r="H35" s="1"/>
      <c r="I35" s="1"/>
      <c r="J35" s="1"/>
    </row>
    <row r="36" spans="1:10" x14ac:dyDescent="0.2">
      <c r="A36" s="328" t="s">
        <v>293</v>
      </c>
      <c r="B36" s="333" t="s">
        <v>294</v>
      </c>
      <c r="C36" s="333"/>
      <c r="D36" s="333"/>
      <c r="E36" s="333"/>
      <c r="F36" s="333"/>
      <c r="G36" s="333"/>
      <c r="H36" s="1"/>
      <c r="I36" s="1"/>
      <c r="J36" s="1"/>
    </row>
    <row r="37" spans="1:10" x14ac:dyDescent="0.2">
      <c r="A37" s="329" t="s">
        <v>93</v>
      </c>
      <c r="B37" s="333" t="s">
        <v>295</v>
      </c>
      <c r="C37" s="333"/>
      <c r="D37" s="333"/>
      <c r="E37" s="333"/>
      <c r="H37" s="1"/>
      <c r="I37" s="1"/>
      <c r="J37" s="1"/>
    </row>
    <row r="38" spans="1:10" x14ac:dyDescent="0.2">
      <c r="A38" s="328" t="s">
        <v>94</v>
      </c>
      <c r="B38" s="333" t="s">
        <v>296</v>
      </c>
      <c r="C38" s="333"/>
      <c r="D38" s="333"/>
      <c r="E38" s="333"/>
      <c r="F38" s="330"/>
      <c r="H38" s="1"/>
      <c r="I38" s="1"/>
      <c r="J38" s="1"/>
    </row>
    <row r="39" spans="1:10" x14ac:dyDescent="0.2">
      <c r="A39" s="328" t="s">
        <v>297</v>
      </c>
      <c r="B39" s="333" t="s">
        <v>298</v>
      </c>
      <c r="C39" s="333"/>
      <c r="D39" s="333"/>
      <c r="E39" s="333"/>
      <c r="H39" s="1"/>
      <c r="I39" s="1"/>
      <c r="J39" s="1"/>
    </row>
    <row r="40" spans="1:10" x14ac:dyDescent="0.2">
      <c r="A40" s="330"/>
      <c r="B40" s="331"/>
      <c r="C40" s="331"/>
      <c r="F40" s="332"/>
      <c r="G40" s="332"/>
      <c r="H40" s="332"/>
      <c r="I40" s="332"/>
      <c r="J40" s="332"/>
    </row>
    <row r="41" spans="1:10" x14ac:dyDescent="0.2">
      <c r="A41" s="330" t="s">
        <v>299</v>
      </c>
      <c r="B41" s="330"/>
      <c r="C41" s="330"/>
      <c r="D41" s="330"/>
      <c r="E41" s="330"/>
      <c r="F41" s="332"/>
      <c r="G41" s="332"/>
      <c r="H41" s="332"/>
      <c r="I41" s="332"/>
      <c r="J41" s="332"/>
    </row>
    <row r="42" spans="1:10" x14ac:dyDescent="0.2">
      <c r="F42" s="1"/>
      <c r="G42" s="1"/>
      <c r="H42" s="1"/>
      <c r="I42" s="1"/>
      <c r="J42" s="1"/>
    </row>
    <row r="43" spans="1:10" ht="25.5" customHeight="1" x14ac:dyDescent="0.2">
      <c r="A43" s="421" t="s">
        <v>300</v>
      </c>
      <c r="B43" s="421"/>
      <c r="C43" s="421"/>
      <c r="D43" s="421"/>
      <c r="E43" s="421"/>
      <c r="F43" s="421"/>
      <c r="G43" s="421"/>
      <c r="H43" s="421"/>
      <c r="I43" s="421"/>
      <c r="J43" s="421"/>
    </row>
  </sheetData>
  <mergeCells count="20">
    <mergeCell ref="A43:J43"/>
    <mergeCell ref="A6:J6"/>
    <mergeCell ref="A28:J28"/>
    <mergeCell ref="A27:H27"/>
    <mergeCell ref="A7:J7"/>
    <mergeCell ref="A13:J13"/>
    <mergeCell ref="A14:I14"/>
    <mergeCell ref="A15:J15"/>
    <mergeCell ref="A18:J18"/>
    <mergeCell ref="A19:J19"/>
    <mergeCell ref="A12:J12"/>
    <mergeCell ref="A17:G17"/>
    <mergeCell ref="A20:J20"/>
    <mergeCell ref="A26:I26"/>
    <mergeCell ref="A16:J16"/>
    <mergeCell ref="A21:J21"/>
    <mergeCell ref="A22:J22"/>
    <mergeCell ref="A23:J23"/>
    <mergeCell ref="A25:G25"/>
    <mergeCell ref="A24:J24"/>
  </mergeCells>
  <hyperlinks>
    <hyperlink ref="A6" location="'Abb. F4-4A'!A1" display="Abb. F4-4A: Qualifikationsspezifische Arbeitslosenquoten 1975-2014 (in %)"/>
    <hyperlink ref="A13:J13" location="'Tab. F4-2web'!A1" display="Tab. F4-2web: Hochschulabsolventinnen und -absolventen* mit Erstabschluss und mit Bachelorabschluss für die Jahre 1995, 2000 und 2005 bis 2014 nach Fächergruppen, Art der Hochschule und Geschlecht"/>
    <hyperlink ref="A14:I14" location="'Tab. F4-3web'!A1" display="Tab. F4-3web: Frauenanteil an den Erstabsolventinnen und -absolventen* 1995 bis 2014 nach Hochschulart (in %)"/>
    <hyperlink ref="A15:J15" location="'Tab. F4-4web'!A1" display="Tab. F4-4web: Absolventinnen und -absolventen mit Erst- und Masterabschlüssen 2005 bis 2014 nach Hochschulart und Trägerschaft der Hochschule (in %)"/>
    <hyperlink ref="A17" location="'Tab. F4-6web'!A1" display="Tab. F4-6web: Promotionen* und Promotionsintensität** 1993 bis 2014 nach Fächergruppen"/>
    <hyperlink ref="A18:J18" location="'Tab. F4-7web'!A1" display="Tab. F4-7web: Studierende im Erst- und Masterstudium sowie Promotionen* 2005 bis 2014 nach Art der Förderung in der Exzellenzinitiative** (in %)"/>
    <hyperlink ref="A19:J19" location="'Tab. F4-8web'!A1" display="Tab. F4-8web: Internationale Studierende (bildungsausländische Absolventinnen und -absolventen) 2005 bis 2014 nach Art des Abschlusses und nach Hochschulart (in %)"/>
    <hyperlink ref="A20:J20" location="'Tab. F4-9web'!A1" display="Tab. F4-9web: Bildungsinländische Absolventinnen und -absolventen nach Art des Abschlusses 2005 bis 2014 nach Hochschulart (in %)"/>
    <hyperlink ref="A21:J21" location="'Tab. F4-10web'!A1" display="Tab. F4-10web: Übergangsquoten in ein weiteres Studium nach dem Bachelorabschluss in verschiedenen Absolventenstudien (in %)"/>
    <hyperlink ref="A23:J23" location="'Tab. F4-12web'!A1" display="Tab. F4-12web: Multivariates Modell der Masterentscheidung für den Studienberechtigtenjahrgang 2008, viereinhalb Jahre nach Schulabschluss (logistische Regression auf das abhängige Merkmal Studium vs. kein Studium*, ausgewiesen sind average marginal effec"/>
    <hyperlink ref="A24:F24" location="'Tab. F4-13web'!A1" display="Tab. F4-13web: Verbleib des Absolventenjahrgangs 2013 nach dem Bachelor- und Masterabschluss (in %)"/>
    <hyperlink ref="A25:G25" location="'Tab. F4-14web'!A1" display="Tab. F4-14web: Anforderungsniveau der Berufe nach Qualifikationsniveau im Zensus 2011 (in %)*"/>
    <hyperlink ref="A26:I26" location="'Tab. F4-15web'!A1" display="Tab. F4-15web: Subjektive Einschätzung des Adäquanzniveaus* nach Art des Abschlusses und nach Hochschulart (in %)"/>
    <hyperlink ref="A27:H27" location="'Tab. F4-16web'!A1" display="Tab. F4-16web: Bruttojahreseinkommen* nach Hochschulart, Fachrichtung und Abschlussart (in Euro)"/>
    <hyperlink ref="A16:J16" location="'Tab. F4-5web'!A1" display="Tab. F4-5web: Hochschulabsolventinnen und -absolventen* mit Folgeabschluss** mit Masterabschluss und mit Promotion für die Jahre 1995, 2000 und 2005 bis 2014 nach Fächergruppen, Geschlecht"/>
    <hyperlink ref="A28" location="'Tab. F4-17web'!A1" display="Tab. F4-17web: Art des Arbeitsverhältnisses etwa ein Jahr nach dem Studienabschluss im öffentlichen Dienst und der Privatwirtschaft nach Art des Abschlusses und nach Hochschulart 2013 (in %)"/>
    <hyperlink ref="A22:J22" location="'Tab. F4-11web'!A1" display="Tab. F4-11web: Studierende* im ersten Studienjahr des  Masterstudiums** und Anzahl der Bachelorabschlüsse 2005 bis 2014 nach Art der Hochschule"/>
    <hyperlink ref="A12:J12" location="'Abb. F4-5web'!A1" display="Abb. F4-5web: Fächerstrukturquoten* im Erststudium bei Studienbeginn (Linien von 1975 bis 2015) und beim Studienabschluss (markierte Linien für die vier größten Fächergruppen von 1993 bis 2014)** (in %)"/>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zoomScaleNormal="100" workbookViewId="0">
      <selection sqref="A1:B1"/>
    </sheetView>
  </sheetViews>
  <sheetFormatPr baseColWidth="10" defaultRowHeight="12.75" x14ac:dyDescent="0.2"/>
  <cols>
    <col min="1" max="1" width="6.42578125" style="64" customWidth="1"/>
    <col min="2" max="2" width="19" customWidth="1"/>
    <col min="3" max="3" width="21.42578125" bestFit="1" customWidth="1"/>
    <col min="4" max="4" width="23.28515625" customWidth="1"/>
  </cols>
  <sheetData>
    <row r="1" spans="1:7" ht="25.5" customHeight="1" x14ac:dyDescent="0.2">
      <c r="A1" s="429" t="s">
        <v>114</v>
      </c>
      <c r="B1" s="429"/>
    </row>
    <row r="2" spans="1:7" ht="12.75" customHeight="1" x14ac:dyDescent="0.2">
      <c r="A2" s="483" t="s">
        <v>266</v>
      </c>
      <c r="B2" s="483"/>
      <c r="C2" s="483"/>
      <c r="D2" s="483"/>
      <c r="E2" s="483"/>
      <c r="G2" s="1"/>
    </row>
    <row r="3" spans="1:7" x14ac:dyDescent="0.2">
      <c r="A3" s="448"/>
      <c r="B3" s="448"/>
      <c r="C3" s="448"/>
      <c r="D3" s="448"/>
      <c r="E3" s="448"/>
      <c r="G3" s="1"/>
    </row>
    <row r="4" spans="1:7" ht="48.75" customHeight="1" x14ac:dyDescent="0.2">
      <c r="A4" s="486" t="s">
        <v>67</v>
      </c>
      <c r="B4" s="157" t="s">
        <v>28</v>
      </c>
      <c r="C4" s="157" t="s">
        <v>29</v>
      </c>
      <c r="D4" s="157" t="s">
        <v>30</v>
      </c>
      <c r="E4" s="158" t="s">
        <v>80</v>
      </c>
      <c r="G4" s="1"/>
    </row>
    <row r="5" spans="1:7" ht="12.75" customHeight="1" x14ac:dyDescent="0.2">
      <c r="A5" s="487"/>
      <c r="B5" s="488" t="s">
        <v>234</v>
      </c>
      <c r="C5" s="489"/>
      <c r="D5" s="489"/>
      <c r="E5" s="489"/>
      <c r="G5" s="1"/>
    </row>
    <row r="6" spans="1:7" ht="12.75" customHeight="1" x14ac:dyDescent="0.2">
      <c r="A6" s="482" t="s">
        <v>233</v>
      </c>
      <c r="B6" s="482"/>
      <c r="C6" s="482"/>
      <c r="D6" s="482"/>
      <c r="E6" s="482"/>
      <c r="G6" s="1"/>
    </row>
    <row r="7" spans="1:7" x14ac:dyDescent="0.2">
      <c r="A7" s="80">
        <v>2005</v>
      </c>
      <c r="B7" s="39">
        <v>27.617985269572713</v>
      </c>
      <c r="C7" s="39">
        <v>30.987413922059165</v>
      </c>
      <c r="D7" s="39">
        <v>11.756063682017309</v>
      </c>
      <c r="E7" s="39">
        <v>29.638537126350812</v>
      </c>
      <c r="G7" s="1"/>
    </row>
    <row r="8" spans="1:7" x14ac:dyDescent="0.2">
      <c r="A8" s="184">
        <v>2006</v>
      </c>
      <c r="B8" s="185">
        <v>27.280494528226285</v>
      </c>
      <c r="C8" s="185">
        <v>31.01781220162308</v>
      </c>
      <c r="D8" s="185">
        <v>11.929219764394377</v>
      </c>
      <c r="E8" s="185">
        <v>29.772473505756263</v>
      </c>
      <c r="G8" s="1"/>
    </row>
    <row r="9" spans="1:7" x14ac:dyDescent="0.2">
      <c r="A9" s="80">
        <v>2007</v>
      </c>
      <c r="B9" s="39">
        <v>27.396724442241521</v>
      </c>
      <c r="C9" s="39">
        <v>30.085834070747673</v>
      </c>
      <c r="D9" s="39">
        <v>12.01686577652846</v>
      </c>
      <c r="E9" s="39">
        <v>30.500575710482341</v>
      </c>
      <c r="G9" s="1"/>
    </row>
    <row r="10" spans="1:7" x14ac:dyDescent="0.2">
      <c r="A10" s="184">
        <v>2008</v>
      </c>
      <c r="B10" s="185">
        <v>26.821074914602843</v>
      </c>
      <c r="C10" s="185">
        <v>29.902447721657627</v>
      </c>
      <c r="D10" s="185">
        <v>12.020504751204427</v>
      </c>
      <c r="E10" s="185">
        <v>31.255972612535103</v>
      </c>
      <c r="G10" s="1"/>
    </row>
    <row r="11" spans="1:7" x14ac:dyDescent="0.2">
      <c r="A11" s="80">
        <v>2009</v>
      </c>
      <c r="B11" s="39">
        <v>26.552597920198785</v>
      </c>
      <c r="C11" s="39">
        <v>30.116153881000823</v>
      </c>
      <c r="D11" s="39">
        <v>11.837845288158203</v>
      </c>
      <c r="E11" s="39">
        <v>31.493402910642189</v>
      </c>
      <c r="G11" s="1"/>
    </row>
    <row r="12" spans="1:7" x14ac:dyDescent="0.2">
      <c r="A12" s="184">
        <v>2010</v>
      </c>
      <c r="B12" s="185">
        <v>26.122133962329595</v>
      </c>
      <c r="C12" s="185">
        <v>30.049602830483195</v>
      </c>
      <c r="D12" s="185">
        <v>11.797630472402403</v>
      </c>
      <c r="E12" s="185">
        <v>32.030632734784803</v>
      </c>
      <c r="G12" s="1"/>
    </row>
    <row r="13" spans="1:7" x14ac:dyDescent="0.2">
      <c r="A13" s="80">
        <v>2011</v>
      </c>
      <c r="B13" s="39">
        <v>25.970450788536525</v>
      </c>
      <c r="C13" s="39">
        <v>30.01877312182345</v>
      </c>
      <c r="D13" s="39">
        <v>11.812208976897566</v>
      </c>
      <c r="E13" s="39">
        <v>32.198567112742452</v>
      </c>
    </row>
    <row r="14" spans="1:7" s="1" customFormat="1" x14ac:dyDescent="0.2">
      <c r="A14" s="184">
        <v>2012</v>
      </c>
      <c r="B14" s="185">
        <v>25.848589918371097</v>
      </c>
      <c r="C14" s="185">
        <v>30.089992442810075</v>
      </c>
      <c r="D14" s="185">
        <v>11.619132629620809</v>
      </c>
      <c r="E14" s="185">
        <v>32.442285009198017</v>
      </c>
    </row>
    <row r="15" spans="1:7" s="1" customFormat="1" x14ac:dyDescent="0.2">
      <c r="A15" s="80">
        <v>2013</v>
      </c>
      <c r="B15" s="39">
        <v>25.796711565956809</v>
      </c>
      <c r="C15" s="39">
        <v>30.075156144179399</v>
      </c>
      <c r="D15" s="39">
        <v>11.627944164346452</v>
      </c>
      <c r="E15" s="39">
        <v>32.50018812551734</v>
      </c>
    </row>
    <row r="16" spans="1:7" x14ac:dyDescent="0.2">
      <c r="A16" s="184">
        <v>2014</v>
      </c>
      <c r="B16" s="186">
        <v>25.875159108970635</v>
      </c>
      <c r="C16" s="186">
        <v>30.19029958868359</v>
      </c>
      <c r="D16" s="186">
        <v>11.546027559442921</v>
      </c>
      <c r="E16" s="186">
        <v>32.388513742902859</v>
      </c>
    </row>
    <row r="17" spans="1:5" ht="12.75" customHeight="1" x14ac:dyDescent="0.2">
      <c r="A17" s="482" t="s">
        <v>235</v>
      </c>
      <c r="B17" s="484"/>
      <c r="C17" s="484"/>
      <c r="D17" s="484"/>
      <c r="E17" s="484"/>
    </row>
    <row r="18" spans="1:5" x14ac:dyDescent="0.2">
      <c r="A18" s="80">
        <v>2005</v>
      </c>
      <c r="B18" s="39">
        <v>25.261541414723105</v>
      </c>
      <c r="C18" s="39">
        <v>19.142911987714754</v>
      </c>
      <c r="D18" s="39">
        <v>20.261061522219023</v>
      </c>
      <c r="E18" s="39">
        <v>35.334485075343125</v>
      </c>
    </row>
    <row r="19" spans="1:5" x14ac:dyDescent="0.2">
      <c r="A19" s="184">
        <v>2006</v>
      </c>
      <c r="B19" s="185">
        <v>26.603424165690313</v>
      </c>
      <c r="C19" s="185">
        <v>19.883593484258665</v>
      </c>
      <c r="D19" s="185">
        <v>19.532106277637098</v>
      </c>
      <c r="E19" s="185">
        <v>33.98087607241392</v>
      </c>
    </row>
    <row r="20" spans="1:5" x14ac:dyDescent="0.2">
      <c r="A20" s="80">
        <v>2007</v>
      </c>
      <c r="B20" s="39">
        <v>27.34970364098222</v>
      </c>
      <c r="C20" s="39">
        <v>20.255903659798662</v>
      </c>
      <c r="D20" s="39">
        <v>17.511838680339949</v>
      </c>
      <c r="E20" s="39">
        <v>34.882554018879169</v>
      </c>
    </row>
    <row r="21" spans="1:5" x14ac:dyDescent="0.2">
      <c r="A21" s="184">
        <v>2008</v>
      </c>
      <c r="B21" s="185">
        <v>21.577240566037737</v>
      </c>
      <c r="C21" s="185">
        <v>21.084905660377359</v>
      </c>
      <c r="D21" s="185">
        <v>13.611438679245284</v>
      </c>
      <c r="E21" s="185">
        <v>43.726415094339622</v>
      </c>
    </row>
    <row r="22" spans="1:5" x14ac:dyDescent="0.2">
      <c r="A22" s="80">
        <v>2009</v>
      </c>
      <c r="B22" s="39">
        <v>24.567978346866543</v>
      </c>
      <c r="C22" s="39">
        <v>23.338422745043609</v>
      </c>
      <c r="D22" s="39">
        <v>14.113864020172578</v>
      </c>
      <c r="E22" s="39">
        <v>37.979734887917274</v>
      </c>
    </row>
    <row r="23" spans="1:5" x14ac:dyDescent="0.2">
      <c r="A23" s="184">
        <v>2010</v>
      </c>
      <c r="B23" s="185">
        <v>24.59418437450072</v>
      </c>
      <c r="C23" s="185">
        <v>24.419236299728393</v>
      </c>
      <c r="D23" s="185">
        <v>13.950311551366031</v>
      </c>
      <c r="E23" s="185">
        <v>37.036267774404855</v>
      </c>
    </row>
    <row r="24" spans="1:5" x14ac:dyDescent="0.2">
      <c r="A24" s="80">
        <v>2011</v>
      </c>
      <c r="B24" s="39">
        <v>25.074075345208268</v>
      </c>
      <c r="C24" s="39">
        <v>25.633501504387318</v>
      </c>
      <c r="D24" s="39">
        <v>13.275217077942136</v>
      </c>
      <c r="E24" s="39">
        <v>36.01720607246228</v>
      </c>
    </row>
    <row r="25" spans="1:5" x14ac:dyDescent="0.2">
      <c r="A25" s="184">
        <v>2012</v>
      </c>
      <c r="B25" s="185">
        <v>25.535401130143658</v>
      </c>
      <c r="C25" s="185">
        <v>26.643402476396293</v>
      </c>
      <c r="D25" s="185">
        <v>12.997094928524614</v>
      </c>
      <c r="E25" s="185">
        <v>34.824101464935431</v>
      </c>
    </row>
    <row r="26" spans="1:5" s="1" customFormat="1" x14ac:dyDescent="0.2">
      <c r="A26" s="80">
        <v>2013</v>
      </c>
      <c r="B26" s="39">
        <v>25.893544404908869</v>
      </c>
      <c r="C26" s="39">
        <v>27.607290683320016</v>
      </c>
      <c r="D26" s="39">
        <v>12.626534020768283</v>
      </c>
      <c r="E26" s="39">
        <v>33.872630891002828</v>
      </c>
    </row>
    <row r="27" spans="1:5" x14ac:dyDescent="0.2">
      <c r="A27" s="184">
        <v>2014</v>
      </c>
      <c r="B27" s="186">
        <v>26.363242027472083</v>
      </c>
      <c r="C27" s="186">
        <v>28.776287251988116</v>
      </c>
      <c r="D27" s="186">
        <v>12.335448630412081</v>
      </c>
      <c r="E27" s="186">
        <v>32.52502209012772</v>
      </c>
    </row>
    <row r="28" spans="1:5" ht="12.75" customHeight="1" x14ac:dyDescent="0.2">
      <c r="A28" s="482" t="s">
        <v>236</v>
      </c>
      <c r="B28" s="485"/>
      <c r="C28" s="485"/>
      <c r="D28" s="485"/>
      <c r="E28" s="485"/>
    </row>
    <row r="29" spans="1:5" x14ac:dyDescent="0.2">
      <c r="A29" s="80">
        <v>2005</v>
      </c>
      <c r="B29" s="39">
        <v>38.58553751844704</v>
      </c>
      <c r="C29" s="39">
        <v>31.161312294244524</v>
      </c>
      <c r="D29" s="39">
        <v>10.370076058576457</v>
      </c>
      <c r="E29" s="39">
        <v>19.883074128731977</v>
      </c>
    </row>
    <row r="30" spans="1:5" x14ac:dyDescent="0.2">
      <c r="A30" s="184">
        <v>2006</v>
      </c>
      <c r="B30" s="185">
        <v>35.449894673487812</v>
      </c>
      <c r="C30" s="185">
        <v>33.144748721035214</v>
      </c>
      <c r="D30" s="185">
        <v>10.833584110743304</v>
      </c>
      <c r="E30" s="185">
        <v>20.571772494733676</v>
      </c>
    </row>
    <row r="31" spans="1:5" x14ac:dyDescent="0.2">
      <c r="A31" s="80">
        <v>2007</v>
      </c>
      <c r="B31" s="39">
        <v>35.836011886712356</v>
      </c>
      <c r="C31" s="39">
        <v>33.022014676450965</v>
      </c>
      <c r="D31" s="39">
        <v>10.722299714961489</v>
      </c>
      <c r="E31" s="39">
        <v>20.419673721875188</v>
      </c>
    </row>
    <row r="32" spans="1:5" x14ac:dyDescent="0.2">
      <c r="A32" s="184">
        <v>2008</v>
      </c>
      <c r="B32" s="185">
        <v>36.264849952142335</v>
      </c>
      <c r="C32" s="185">
        <v>31.006137041833231</v>
      </c>
      <c r="D32" s="185">
        <v>11.001632790946456</v>
      </c>
      <c r="E32" s="185">
        <v>21.727380215077979</v>
      </c>
    </row>
    <row r="33" spans="1:5" x14ac:dyDescent="0.2">
      <c r="A33" s="80">
        <v>2009</v>
      </c>
      <c r="B33" s="39">
        <v>35.473208072372998</v>
      </c>
      <c r="C33" s="39">
        <v>32.05752725585711</v>
      </c>
      <c r="D33" s="39">
        <v>11.447459986082116</v>
      </c>
      <c r="E33" s="39">
        <v>21.021804685687776</v>
      </c>
    </row>
    <row r="34" spans="1:5" x14ac:dyDescent="0.2">
      <c r="A34" s="184">
        <v>2010</v>
      </c>
      <c r="B34" s="185">
        <v>36.980426654937318</v>
      </c>
      <c r="C34" s="185">
        <v>29.656916648339564</v>
      </c>
      <c r="D34" s="185">
        <v>11.579063118539697</v>
      </c>
      <c r="E34" s="185">
        <v>21.783593578183417</v>
      </c>
    </row>
    <row r="35" spans="1:5" x14ac:dyDescent="0.2">
      <c r="A35" s="80">
        <v>2011</v>
      </c>
      <c r="B35" s="39">
        <v>37.21419185282523</v>
      </c>
      <c r="C35" s="39">
        <v>30.927726675427071</v>
      </c>
      <c r="D35" s="39">
        <v>11.16425755584757</v>
      </c>
      <c r="E35" s="39">
        <v>20.693823915900129</v>
      </c>
    </row>
    <row r="36" spans="1:5" x14ac:dyDescent="0.2">
      <c r="A36" s="184">
        <v>2012</v>
      </c>
      <c r="B36" s="185">
        <v>37.153658915531615</v>
      </c>
      <c r="C36" s="185">
        <v>30.384794655342066</v>
      </c>
      <c r="D36" s="185">
        <v>10.855041690403439</v>
      </c>
      <c r="E36" s="185">
        <v>21.606504738722876</v>
      </c>
    </row>
    <row r="37" spans="1:5" s="1" customFormat="1" x14ac:dyDescent="0.2">
      <c r="A37" s="80">
        <v>2013</v>
      </c>
      <c r="B37" s="39">
        <v>37.686657911377011</v>
      </c>
      <c r="C37" s="39">
        <v>30.847803881511748</v>
      </c>
      <c r="D37" s="39">
        <v>10.944112067707573</v>
      </c>
      <c r="E37" s="39">
        <v>20.521426139403669</v>
      </c>
    </row>
    <row r="38" spans="1:5" x14ac:dyDescent="0.2">
      <c r="A38" s="187">
        <v>2014</v>
      </c>
      <c r="B38" s="186">
        <v>36.419454650937922</v>
      </c>
      <c r="C38" s="186">
        <v>31.338232450203058</v>
      </c>
      <c r="D38" s="186">
        <v>11.023012956874879</v>
      </c>
      <c r="E38" s="186">
        <v>21.219299941984143</v>
      </c>
    </row>
    <row r="39" spans="1:5" ht="72" customHeight="1" x14ac:dyDescent="0.2">
      <c r="A39" s="480" t="s">
        <v>232</v>
      </c>
      <c r="B39" s="481"/>
      <c r="C39" s="481"/>
      <c r="D39" s="481"/>
      <c r="E39" s="481"/>
    </row>
    <row r="40" spans="1:5" ht="12.75" customHeight="1" x14ac:dyDescent="0.2">
      <c r="A40" s="128"/>
      <c r="B40" s="128"/>
      <c r="C40" s="128"/>
      <c r="D40" s="128"/>
      <c r="E40" s="128"/>
    </row>
    <row r="51" spans="3:3" x14ac:dyDescent="0.2">
      <c r="C51" s="31"/>
    </row>
  </sheetData>
  <mergeCells count="8">
    <mergeCell ref="A39:E39"/>
    <mergeCell ref="A6:E6"/>
    <mergeCell ref="A1:B1"/>
    <mergeCell ref="A2:E3"/>
    <mergeCell ref="A17:E17"/>
    <mergeCell ref="A28:E28"/>
    <mergeCell ref="A4:A5"/>
    <mergeCell ref="B5:E5"/>
  </mergeCells>
  <phoneticPr fontId="39" type="noConversion"/>
  <hyperlinks>
    <hyperlink ref="A1" location="Inhalt!A1" display="Inhalt!A1"/>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zoomScaleNormal="100" workbookViewId="0">
      <selection sqref="A1:B1"/>
    </sheetView>
  </sheetViews>
  <sheetFormatPr baseColWidth="10" defaultRowHeight="12.75" x14ac:dyDescent="0.2"/>
  <cols>
    <col min="2" max="11" width="9.42578125" customWidth="1"/>
  </cols>
  <sheetData>
    <row r="1" spans="1:12" ht="25.5" customHeight="1" x14ac:dyDescent="0.2">
      <c r="A1" s="456" t="s">
        <v>114</v>
      </c>
      <c r="B1" s="456"/>
    </row>
    <row r="2" spans="1:12" ht="25.5" customHeight="1" x14ac:dyDescent="0.2">
      <c r="A2" s="430" t="s">
        <v>319</v>
      </c>
      <c r="B2" s="430"/>
      <c r="C2" s="430"/>
      <c r="D2" s="430"/>
      <c r="E2" s="430"/>
      <c r="F2" s="430"/>
      <c r="G2" s="430"/>
      <c r="H2" s="430"/>
      <c r="I2" s="430"/>
      <c r="J2" s="430"/>
      <c r="K2" s="430"/>
    </row>
    <row r="3" spans="1:12" ht="12.75" customHeight="1" x14ac:dyDescent="0.2">
      <c r="A3" s="441" t="s">
        <v>88</v>
      </c>
      <c r="B3" s="439" t="s">
        <v>1</v>
      </c>
      <c r="C3" s="440"/>
      <c r="D3" s="441"/>
      <c r="E3" s="439" t="s">
        <v>2</v>
      </c>
      <c r="F3" s="440"/>
      <c r="G3" s="440"/>
      <c r="H3" s="439" t="s">
        <v>99</v>
      </c>
      <c r="I3" s="440"/>
      <c r="J3" s="440"/>
      <c r="K3" s="440"/>
      <c r="L3" s="1"/>
    </row>
    <row r="4" spans="1:12" ht="24" x14ac:dyDescent="0.2">
      <c r="A4" s="441"/>
      <c r="B4" s="125" t="s">
        <v>104</v>
      </c>
      <c r="C4" s="125" t="s">
        <v>0</v>
      </c>
      <c r="D4" s="126" t="s">
        <v>3</v>
      </c>
      <c r="E4" s="125" t="s">
        <v>104</v>
      </c>
      <c r="F4" s="125" t="s">
        <v>0</v>
      </c>
      <c r="G4" s="126" t="s">
        <v>3</v>
      </c>
      <c r="H4" s="125" t="s">
        <v>104</v>
      </c>
      <c r="I4" s="125" t="s">
        <v>0</v>
      </c>
      <c r="J4" s="126" t="s">
        <v>123</v>
      </c>
      <c r="K4" s="126" t="s">
        <v>3</v>
      </c>
      <c r="L4" s="1"/>
    </row>
    <row r="5" spans="1:12" x14ac:dyDescent="0.2">
      <c r="A5" s="441"/>
      <c r="B5" s="461" t="s">
        <v>103</v>
      </c>
      <c r="C5" s="462"/>
      <c r="D5" s="462"/>
      <c r="E5" s="462"/>
      <c r="F5" s="462"/>
      <c r="G5" s="462"/>
      <c r="H5" s="462"/>
      <c r="I5" s="462"/>
      <c r="J5" s="462"/>
      <c r="K5" s="462"/>
      <c r="L5" s="1"/>
    </row>
    <row r="6" spans="1:12" ht="12.75" customHeight="1" x14ac:dyDescent="0.2">
      <c r="A6" s="490" t="s">
        <v>17</v>
      </c>
      <c r="B6" s="490"/>
      <c r="C6" s="490"/>
      <c r="D6" s="490"/>
      <c r="E6" s="490"/>
      <c r="F6" s="490"/>
      <c r="G6" s="490"/>
      <c r="H6" s="490"/>
      <c r="I6" s="490"/>
      <c r="J6" s="490"/>
      <c r="K6" s="490"/>
      <c r="L6" s="1"/>
    </row>
    <row r="7" spans="1:12" x14ac:dyDescent="0.2">
      <c r="A7" s="4">
        <v>2005</v>
      </c>
      <c r="B7" s="318" t="s">
        <v>285</v>
      </c>
      <c r="C7" s="318" t="s">
        <v>285</v>
      </c>
      <c r="D7" s="318" t="s">
        <v>285</v>
      </c>
      <c r="E7" s="318" t="s">
        <v>285</v>
      </c>
      <c r="F7" s="318" t="s">
        <v>285</v>
      </c>
      <c r="G7" s="318" t="s">
        <v>285</v>
      </c>
      <c r="H7" s="318" t="s">
        <v>285</v>
      </c>
      <c r="I7" s="318" t="s">
        <v>285</v>
      </c>
      <c r="J7" s="318" t="s">
        <v>285</v>
      </c>
      <c r="K7" s="6" t="s">
        <v>94</v>
      </c>
      <c r="L7" s="1"/>
    </row>
    <row r="8" spans="1:12" x14ac:dyDescent="0.2">
      <c r="A8" s="109">
        <v>2006</v>
      </c>
      <c r="B8" s="129">
        <v>5.5095071156163096</v>
      </c>
      <c r="C8" s="129">
        <v>6.5088800660978166</v>
      </c>
      <c r="D8" s="130">
        <v>3.8872205538872202</v>
      </c>
      <c r="E8" s="129">
        <v>38.083182640144663</v>
      </c>
      <c r="F8" s="129">
        <v>43.456843007067896</v>
      </c>
      <c r="G8" s="130">
        <v>31.144827586206898</v>
      </c>
      <c r="H8" s="129">
        <v>12.996330350884428</v>
      </c>
      <c r="I8" s="129">
        <v>12.993788819875776</v>
      </c>
      <c r="J8" s="130">
        <v>16.350128811934574</v>
      </c>
      <c r="K8" s="130" t="s">
        <v>94</v>
      </c>
      <c r="L8" s="1"/>
    </row>
    <row r="9" spans="1:12" x14ac:dyDescent="0.2">
      <c r="A9" s="10">
        <v>2007</v>
      </c>
      <c r="B9" s="11">
        <v>6.1710793448308925</v>
      </c>
      <c r="C9" s="11">
        <v>7.0050002336557782</v>
      </c>
      <c r="D9" s="12">
        <v>4.7891549530529476</v>
      </c>
      <c r="E9" s="11">
        <v>34.114558008363318</v>
      </c>
      <c r="F9" s="11">
        <v>39.05752138185477</v>
      </c>
      <c r="G9" s="12">
        <v>27.274832137068767</v>
      </c>
      <c r="H9" s="11">
        <v>14.327706391198456</v>
      </c>
      <c r="I9" s="11">
        <v>14.347734457323499</v>
      </c>
      <c r="J9" s="12">
        <v>17.944229840656686</v>
      </c>
      <c r="K9" s="12" t="s">
        <v>94</v>
      </c>
      <c r="L9" s="1"/>
    </row>
    <row r="10" spans="1:12" x14ac:dyDescent="0.2">
      <c r="A10" s="109">
        <v>2008</v>
      </c>
      <c r="B10" s="129">
        <v>6.2737525815937172</v>
      </c>
      <c r="C10" s="129">
        <v>7.0313798644330756</v>
      </c>
      <c r="D10" s="130">
        <v>5.0234229085230808</v>
      </c>
      <c r="E10" s="129">
        <v>34.142144209258305</v>
      </c>
      <c r="F10" s="129">
        <v>39.412466447957051</v>
      </c>
      <c r="G10" s="130">
        <v>26.95280716029292</v>
      </c>
      <c r="H10" s="129">
        <v>14.217595168083925</v>
      </c>
      <c r="I10" s="129">
        <v>14.214046822742473</v>
      </c>
      <c r="J10" s="130">
        <v>17.415194841603586</v>
      </c>
      <c r="K10" s="130" t="s">
        <v>94</v>
      </c>
      <c r="L10" s="1"/>
    </row>
    <row r="11" spans="1:12" x14ac:dyDescent="0.2">
      <c r="A11" s="10">
        <v>2009</v>
      </c>
      <c r="B11" s="11">
        <v>6.1220250973604502</v>
      </c>
      <c r="C11" s="11">
        <v>6.7193056138877214</v>
      </c>
      <c r="D11" s="12">
        <v>5.1586617424208052</v>
      </c>
      <c r="E11" s="11">
        <v>31.349113350519492</v>
      </c>
      <c r="F11" s="11">
        <v>37.114112458654908</v>
      </c>
      <c r="G11" s="12">
        <v>23.899257111795617</v>
      </c>
      <c r="H11" s="11">
        <v>14.181426519865964</v>
      </c>
      <c r="I11" s="11">
        <v>14.175907762520518</v>
      </c>
      <c r="J11" s="12">
        <v>17.54325259515571</v>
      </c>
      <c r="K11" s="12" t="s">
        <v>94</v>
      </c>
      <c r="L11" s="1"/>
    </row>
    <row r="12" spans="1:12" x14ac:dyDescent="0.2">
      <c r="A12" s="109">
        <v>2010</v>
      </c>
      <c r="B12" s="129">
        <v>5.2862001960112721</v>
      </c>
      <c r="C12" s="129">
        <v>5.6494426007227876</v>
      </c>
      <c r="D12" s="130">
        <v>4.695905492109449</v>
      </c>
      <c r="E12" s="129">
        <v>26.614274379415875</v>
      </c>
      <c r="F12" s="129">
        <v>31.172820544326353</v>
      </c>
      <c r="G12" s="130">
        <v>19.340270960141371</v>
      </c>
      <c r="H12" s="129">
        <v>14.5625</v>
      </c>
      <c r="I12" s="129">
        <v>14.534064212999217</v>
      </c>
      <c r="J12" s="130">
        <v>17.868458428930406</v>
      </c>
      <c r="K12" s="130" t="s">
        <v>94</v>
      </c>
      <c r="L12" s="1"/>
    </row>
    <row r="13" spans="1:12" x14ac:dyDescent="0.2">
      <c r="A13" s="10">
        <v>2011</v>
      </c>
      <c r="B13" s="11">
        <v>5.0776025072330286</v>
      </c>
      <c r="C13" s="11">
        <v>5.3496043254128498</v>
      </c>
      <c r="D13" s="12">
        <v>4.6347555166464973</v>
      </c>
      <c r="E13" s="11">
        <v>21.536859440085244</v>
      </c>
      <c r="F13" s="11">
        <v>25.015878056525882</v>
      </c>
      <c r="G13" s="12">
        <v>16.093167701863354</v>
      </c>
      <c r="H13" s="11">
        <v>14.729774843280538</v>
      </c>
      <c r="I13" s="11">
        <v>14.680985941753367</v>
      </c>
      <c r="J13" s="12">
        <v>18.137178080760592</v>
      </c>
      <c r="K13" s="12" t="s">
        <v>94</v>
      </c>
      <c r="L13" s="1"/>
    </row>
    <row r="14" spans="1:12" x14ac:dyDescent="0.2">
      <c r="A14" s="109">
        <v>2012</v>
      </c>
      <c r="B14" s="129">
        <v>4.6392202079316327</v>
      </c>
      <c r="C14" s="129">
        <v>5.0107750104061832</v>
      </c>
      <c r="D14" s="130">
        <v>4.0534219801880962</v>
      </c>
      <c r="E14" s="129">
        <v>18.258196721311474</v>
      </c>
      <c r="F14" s="129">
        <v>21.096990322237584</v>
      </c>
      <c r="G14" s="130">
        <v>13.161160970021005</v>
      </c>
      <c r="H14" s="129">
        <v>14.994215770422063</v>
      </c>
      <c r="I14" s="129">
        <v>14.950502474876256</v>
      </c>
      <c r="J14" s="130">
        <v>18.119596541786741</v>
      </c>
      <c r="K14" s="130" t="s">
        <v>94</v>
      </c>
    </row>
    <row r="15" spans="1:12" x14ac:dyDescent="0.2">
      <c r="A15" s="89">
        <v>2013</v>
      </c>
      <c r="B15" s="96">
        <v>4.2834091715880849</v>
      </c>
      <c r="C15" s="96">
        <v>4.5423926105958623</v>
      </c>
      <c r="D15" s="7">
        <v>3.8994703031669111</v>
      </c>
      <c r="E15" s="7">
        <v>16.71048265652518</v>
      </c>
      <c r="F15" s="96">
        <v>18.331836551414462</v>
      </c>
      <c r="G15" s="8">
        <v>13.23163388197511</v>
      </c>
      <c r="H15" s="7">
        <v>15.292716379123656</v>
      </c>
      <c r="I15" s="96">
        <v>15.285124266357512</v>
      </c>
      <c r="J15" s="8">
        <v>18.24118415324336</v>
      </c>
      <c r="K15" s="8" t="s">
        <v>94</v>
      </c>
    </row>
    <row r="16" spans="1:12" x14ac:dyDescent="0.2">
      <c r="A16" s="131">
        <v>2014</v>
      </c>
      <c r="B16" s="132">
        <v>4.1023467475684843</v>
      </c>
      <c r="C16" s="132">
        <v>4.4281999015955575</v>
      </c>
      <c r="D16" s="134">
        <v>3.6362648113925431</v>
      </c>
      <c r="E16" s="134">
        <v>15.808024074284008</v>
      </c>
      <c r="F16" s="132">
        <v>17.308756297137531</v>
      </c>
      <c r="G16" s="133">
        <v>12.172410144262988</v>
      </c>
      <c r="H16" s="134">
        <v>15.976835897253705</v>
      </c>
      <c r="I16" s="132">
        <v>15.948951946385284</v>
      </c>
      <c r="J16" s="133">
        <v>19.002352489317779</v>
      </c>
      <c r="K16" s="133" t="s">
        <v>94</v>
      </c>
    </row>
    <row r="17" spans="1:12" ht="12.75" customHeight="1" x14ac:dyDescent="0.2">
      <c r="A17" s="491" t="s">
        <v>11</v>
      </c>
      <c r="B17" s="491"/>
      <c r="C17" s="491"/>
      <c r="D17" s="491"/>
      <c r="E17" s="491"/>
      <c r="F17" s="491"/>
      <c r="G17" s="491"/>
      <c r="H17" s="491"/>
      <c r="I17" s="491"/>
      <c r="J17" s="491"/>
      <c r="K17" s="491"/>
      <c r="L17" s="1"/>
    </row>
    <row r="18" spans="1:12" x14ac:dyDescent="0.2">
      <c r="A18" s="4">
        <v>2005</v>
      </c>
      <c r="B18" s="318" t="s">
        <v>285</v>
      </c>
      <c r="C18" s="318" t="s">
        <v>285</v>
      </c>
      <c r="D18" s="318" t="s">
        <v>285</v>
      </c>
      <c r="E18" s="318" t="s">
        <v>285</v>
      </c>
      <c r="F18" s="318" t="s">
        <v>285</v>
      </c>
      <c r="G18" s="318" t="s">
        <v>285</v>
      </c>
      <c r="H18" s="318" t="s">
        <v>285</v>
      </c>
      <c r="I18" s="318" t="s">
        <v>285</v>
      </c>
      <c r="J18" s="318" t="s">
        <v>285</v>
      </c>
      <c r="K18" s="6" t="s">
        <v>94</v>
      </c>
      <c r="L18" s="1"/>
    </row>
    <row r="19" spans="1:12" x14ac:dyDescent="0.2">
      <c r="A19" s="109">
        <v>2006</v>
      </c>
      <c r="B19" s="124">
        <v>12164</v>
      </c>
      <c r="C19" s="124">
        <v>8902</v>
      </c>
      <c r="D19" s="124">
        <v>3262</v>
      </c>
      <c r="E19" s="124">
        <v>3159</v>
      </c>
      <c r="F19" s="124">
        <v>2029</v>
      </c>
      <c r="G19" s="124">
        <v>1129</v>
      </c>
      <c r="H19" s="124">
        <v>3152</v>
      </c>
      <c r="I19" s="124">
        <v>3138</v>
      </c>
      <c r="J19" s="124">
        <v>2729</v>
      </c>
      <c r="K19" s="130" t="s">
        <v>94</v>
      </c>
      <c r="L19" s="1"/>
    </row>
    <row r="20" spans="1:12" x14ac:dyDescent="0.2">
      <c r="A20" s="10">
        <v>2007</v>
      </c>
      <c r="B20" s="100">
        <v>14803</v>
      </c>
      <c r="C20" s="100">
        <v>10493</v>
      </c>
      <c r="D20" s="100">
        <v>4310</v>
      </c>
      <c r="E20" s="100">
        <v>3508</v>
      </c>
      <c r="F20" s="100">
        <v>2329</v>
      </c>
      <c r="G20" s="100">
        <v>1178</v>
      </c>
      <c r="H20" s="100">
        <v>3412</v>
      </c>
      <c r="I20" s="100">
        <v>3404</v>
      </c>
      <c r="J20" s="100">
        <v>2973</v>
      </c>
      <c r="K20" s="12" t="s">
        <v>94</v>
      </c>
      <c r="L20" s="1"/>
    </row>
    <row r="21" spans="1:12" x14ac:dyDescent="0.2">
      <c r="A21" s="109">
        <v>2008</v>
      </c>
      <c r="B21" s="124">
        <v>16343</v>
      </c>
      <c r="C21" s="124">
        <v>11421</v>
      </c>
      <c r="D21" s="124">
        <v>4922</v>
      </c>
      <c r="E21" s="124">
        <v>3968</v>
      </c>
      <c r="F21" s="124">
        <v>2643</v>
      </c>
      <c r="G21" s="124">
        <v>1325</v>
      </c>
      <c r="H21" s="124">
        <v>3578</v>
      </c>
      <c r="I21" s="124">
        <v>3570</v>
      </c>
      <c r="J21" s="124">
        <v>3106</v>
      </c>
      <c r="K21" s="130" t="s">
        <v>94</v>
      </c>
      <c r="L21" s="1"/>
    </row>
    <row r="22" spans="1:12" x14ac:dyDescent="0.2">
      <c r="A22" s="10">
        <v>2009</v>
      </c>
      <c r="B22" s="100">
        <v>17685</v>
      </c>
      <c r="C22" s="100">
        <v>11999</v>
      </c>
      <c r="D22" s="100">
        <v>5685</v>
      </c>
      <c r="E22" s="100">
        <v>4013</v>
      </c>
      <c r="F22" s="100">
        <v>2693</v>
      </c>
      <c r="G22" s="100">
        <v>1319</v>
      </c>
      <c r="H22" s="100">
        <v>3555</v>
      </c>
      <c r="I22" s="100">
        <v>3541</v>
      </c>
      <c r="J22" s="100">
        <v>3042</v>
      </c>
      <c r="K22" s="12" t="s">
        <v>94</v>
      </c>
      <c r="L22" s="1"/>
    </row>
    <row r="23" spans="1:12" x14ac:dyDescent="0.2">
      <c r="A23" s="109">
        <v>2010</v>
      </c>
      <c r="B23" s="124">
        <v>15588</v>
      </c>
      <c r="C23" s="124">
        <v>10333</v>
      </c>
      <c r="D23" s="124">
        <v>5255</v>
      </c>
      <c r="E23" s="124">
        <v>7044</v>
      </c>
      <c r="F23" s="124">
        <v>5074</v>
      </c>
      <c r="G23" s="124">
        <v>1970</v>
      </c>
      <c r="H23" s="124">
        <v>3728</v>
      </c>
      <c r="I23" s="124">
        <v>3712</v>
      </c>
      <c r="J23" s="124">
        <v>3271</v>
      </c>
      <c r="K23" s="130" t="s">
        <v>94</v>
      </c>
      <c r="L23" s="1"/>
    </row>
    <row r="24" spans="1:12" x14ac:dyDescent="0.2">
      <c r="A24" s="10">
        <v>2011</v>
      </c>
      <c r="B24" s="100">
        <v>15602</v>
      </c>
      <c r="C24" s="100">
        <v>10201</v>
      </c>
      <c r="D24" s="100">
        <v>5400</v>
      </c>
      <c r="E24" s="100">
        <v>8893</v>
      </c>
      <c r="F24" s="100">
        <v>6302</v>
      </c>
      <c r="G24" s="100">
        <v>2591</v>
      </c>
      <c r="H24" s="100">
        <v>3971</v>
      </c>
      <c r="I24" s="100">
        <v>3937</v>
      </c>
      <c r="J24" s="100">
        <v>3472</v>
      </c>
      <c r="K24" s="12" t="s">
        <v>94</v>
      </c>
      <c r="L24" s="1"/>
    </row>
    <row r="25" spans="1:12" x14ac:dyDescent="0.2">
      <c r="A25" s="109">
        <v>2012</v>
      </c>
      <c r="B25" s="124">
        <v>14364</v>
      </c>
      <c r="C25" s="124">
        <v>9510</v>
      </c>
      <c r="D25" s="124">
        <v>4853</v>
      </c>
      <c r="E25" s="124">
        <v>10692</v>
      </c>
      <c r="F25" s="124">
        <v>7935</v>
      </c>
      <c r="G25" s="124">
        <v>2757</v>
      </c>
      <c r="H25" s="124">
        <v>4018</v>
      </c>
      <c r="I25" s="124">
        <v>3987</v>
      </c>
      <c r="J25" s="124">
        <v>3521</v>
      </c>
      <c r="K25" s="130" t="s">
        <v>94</v>
      </c>
    </row>
    <row r="26" spans="1:12" x14ac:dyDescent="0.2">
      <c r="A26" s="89">
        <v>2013</v>
      </c>
      <c r="B26" s="101">
        <v>13273</v>
      </c>
      <c r="C26" s="101">
        <v>8429</v>
      </c>
      <c r="D26" s="101">
        <v>4844</v>
      </c>
      <c r="E26" s="101">
        <v>13094</v>
      </c>
      <c r="F26" s="101">
        <v>9798</v>
      </c>
      <c r="G26" s="101">
        <v>3296</v>
      </c>
      <c r="H26" s="101">
        <v>4237</v>
      </c>
      <c r="I26" s="101">
        <v>4219</v>
      </c>
      <c r="J26" s="101">
        <v>3771</v>
      </c>
      <c r="K26" s="8" t="s">
        <v>94</v>
      </c>
    </row>
    <row r="27" spans="1:12" x14ac:dyDescent="0.2">
      <c r="A27" s="131">
        <v>2014</v>
      </c>
      <c r="B27" s="135">
        <v>12873</v>
      </c>
      <c r="C27" s="135">
        <v>8190</v>
      </c>
      <c r="D27" s="135">
        <v>4683</v>
      </c>
      <c r="E27" s="135">
        <v>15339</v>
      </c>
      <c r="F27" s="135">
        <v>11888</v>
      </c>
      <c r="G27" s="135">
        <v>3451</v>
      </c>
      <c r="H27" s="135">
        <v>4497</v>
      </c>
      <c r="I27" s="135">
        <v>4474</v>
      </c>
      <c r="J27" s="135">
        <v>3958</v>
      </c>
      <c r="K27" s="133" t="s">
        <v>94</v>
      </c>
    </row>
    <row r="28" spans="1:12" ht="12.75" customHeight="1" x14ac:dyDescent="0.2">
      <c r="A28" s="492" t="s">
        <v>4</v>
      </c>
      <c r="B28" s="492"/>
      <c r="C28" s="492"/>
      <c r="D28" s="492"/>
      <c r="E28" s="492"/>
      <c r="F28" s="492"/>
      <c r="G28" s="492"/>
      <c r="H28" s="492"/>
      <c r="I28" s="492"/>
      <c r="J28" s="492"/>
      <c r="K28" s="492"/>
      <c r="L28" s="1"/>
    </row>
    <row r="29" spans="1:12" x14ac:dyDescent="0.2">
      <c r="A29" s="4">
        <v>2005</v>
      </c>
      <c r="B29" s="5">
        <v>10</v>
      </c>
      <c r="C29" s="5">
        <v>11.4</v>
      </c>
      <c r="D29" s="6">
        <v>7.5</v>
      </c>
      <c r="E29" s="5">
        <v>33.542760690172543</v>
      </c>
      <c r="F29" s="5">
        <v>37.5</v>
      </c>
      <c r="G29" s="5">
        <v>26.6</v>
      </c>
      <c r="H29" s="5" t="s">
        <v>64</v>
      </c>
      <c r="I29" s="5" t="s">
        <v>64</v>
      </c>
      <c r="J29" s="5" t="s">
        <v>64</v>
      </c>
      <c r="K29" s="6" t="s">
        <v>94</v>
      </c>
      <c r="L29" s="1"/>
    </row>
    <row r="30" spans="1:12" x14ac:dyDescent="0.2">
      <c r="A30" s="109">
        <v>2006</v>
      </c>
      <c r="B30" s="129">
        <v>9.3000000000000007</v>
      </c>
      <c r="C30" s="129">
        <v>10.3</v>
      </c>
      <c r="D30" s="130">
        <v>7.7</v>
      </c>
      <c r="E30" s="129">
        <v>33.137829912023456</v>
      </c>
      <c r="F30" s="129">
        <v>36.700000000000003</v>
      </c>
      <c r="G30" s="129">
        <v>26.6</v>
      </c>
      <c r="H30" s="129" t="s">
        <v>64</v>
      </c>
      <c r="I30" s="129" t="s">
        <v>64</v>
      </c>
      <c r="J30" s="129" t="s">
        <v>64</v>
      </c>
      <c r="K30" s="130" t="s">
        <v>94</v>
      </c>
      <c r="L30" s="1"/>
    </row>
    <row r="31" spans="1:12" x14ac:dyDescent="0.2">
      <c r="A31" s="10">
        <v>2007</v>
      </c>
      <c r="B31" s="11">
        <v>9.6999999999999993</v>
      </c>
      <c r="C31" s="11">
        <v>11</v>
      </c>
      <c r="D31" s="12">
        <v>7.4</v>
      </c>
      <c r="E31" s="11">
        <v>28.608578399897265</v>
      </c>
      <c r="F31" s="5">
        <v>31.3</v>
      </c>
      <c r="G31" s="5">
        <v>23.3</v>
      </c>
      <c r="H31" s="5" t="s">
        <v>64</v>
      </c>
      <c r="I31" s="5" t="s">
        <v>64</v>
      </c>
      <c r="J31" s="5" t="s">
        <v>64</v>
      </c>
      <c r="K31" s="12" t="s">
        <v>94</v>
      </c>
      <c r="L31" s="1"/>
    </row>
    <row r="32" spans="1:12" x14ac:dyDescent="0.2">
      <c r="A32" s="109">
        <v>2008</v>
      </c>
      <c r="B32" s="129">
        <v>9.8000000000000007</v>
      </c>
      <c r="C32" s="129">
        <v>11.8</v>
      </c>
      <c r="D32" s="130">
        <v>6.7</v>
      </c>
      <c r="E32" s="129">
        <v>24.568361086765993</v>
      </c>
      <c r="F32" s="129">
        <v>27.4</v>
      </c>
      <c r="G32" s="129">
        <v>18.8</v>
      </c>
      <c r="H32" s="129" t="s">
        <v>64</v>
      </c>
      <c r="I32" s="129" t="s">
        <v>64</v>
      </c>
      <c r="J32" s="129" t="s">
        <v>64</v>
      </c>
      <c r="K32" s="130" t="s">
        <v>94</v>
      </c>
      <c r="L32" s="1"/>
    </row>
    <row r="33" spans="1:20" x14ac:dyDescent="0.2">
      <c r="A33" s="10">
        <v>2009</v>
      </c>
      <c r="B33" s="11">
        <v>8.6999999999999993</v>
      </c>
      <c r="C33" s="11">
        <v>10.5</v>
      </c>
      <c r="D33" s="12">
        <v>6</v>
      </c>
      <c r="E33" s="11">
        <v>20.433737697413594</v>
      </c>
      <c r="F33" s="5">
        <v>23</v>
      </c>
      <c r="G33" s="5">
        <v>15.4</v>
      </c>
      <c r="H33" s="5" t="s">
        <v>64</v>
      </c>
      <c r="I33" s="5" t="s">
        <v>64</v>
      </c>
      <c r="J33" s="5" t="s">
        <v>64</v>
      </c>
      <c r="K33" s="12" t="s">
        <v>94</v>
      </c>
      <c r="L33" s="1"/>
    </row>
    <row r="34" spans="1:20" x14ac:dyDescent="0.2">
      <c r="A34" s="109">
        <v>2010</v>
      </c>
      <c r="B34" s="129">
        <v>8.8000000000000007</v>
      </c>
      <c r="C34" s="129">
        <v>10.7</v>
      </c>
      <c r="D34" s="130">
        <v>6.2</v>
      </c>
      <c r="E34" s="129">
        <v>18.615195423194137</v>
      </c>
      <c r="F34" s="129">
        <v>20.3</v>
      </c>
      <c r="G34" s="129">
        <v>14.8</v>
      </c>
      <c r="H34" s="129" t="s">
        <v>64</v>
      </c>
      <c r="I34" s="129" t="s">
        <v>64</v>
      </c>
      <c r="J34" s="129" t="s">
        <v>64</v>
      </c>
      <c r="K34" s="130" t="s">
        <v>94</v>
      </c>
      <c r="L34" s="1"/>
    </row>
    <row r="35" spans="1:20" x14ac:dyDescent="0.2">
      <c r="A35" s="10">
        <v>2011</v>
      </c>
      <c r="B35" s="11">
        <v>8.1999999999999993</v>
      </c>
      <c r="C35" s="11">
        <v>9.6999999999999993</v>
      </c>
      <c r="D35" s="12">
        <v>6</v>
      </c>
      <c r="E35" s="11">
        <v>17.789555999652446</v>
      </c>
      <c r="F35" s="5">
        <v>19.5</v>
      </c>
      <c r="G35" s="5">
        <v>13.4</v>
      </c>
      <c r="H35" s="5" t="s">
        <v>64</v>
      </c>
      <c r="I35" s="5" t="s">
        <v>64</v>
      </c>
      <c r="J35" s="5" t="s">
        <v>64</v>
      </c>
      <c r="K35" s="12" t="s">
        <v>94</v>
      </c>
      <c r="L35" s="1"/>
    </row>
    <row r="36" spans="1:20" x14ac:dyDescent="0.2">
      <c r="A36" s="109">
        <v>2012</v>
      </c>
      <c r="B36" s="129">
        <v>9.3000000000000007</v>
      </c>
      <c r="C36" s="129">
        <v>11.2</v>
      </c>
      <c r="D36" s="130">
        <v>6.6</v>
      </c>
      <c r="E36" s="129">
        <v>17.627339396585537</v>
      </c>
      <c r="F36" s="129">
        <v>19.3</v>
      </c>
      <c r="G36" s="129">
        <v>13.3</v>
      </c>
      <c r="H36" s="129" t="s">
        <v>64</v>
      </c>
      <c r="I36" s="129" t="s">
        <v>64</v>
      </c>
      <c r="J36" s="129" t="s">
        <v>64</v>
      </c>
      <c r="K36" s="130" t="s">
        <v>94</v>
      </c>
    </row>
    <row r="37" spans="1:20" x14ac:dyDescent="0.2">
      <c r="A37" s="89">
        <v>2013</v>
      </c>
      <c r="B37" s="96">
        <v>9.6</v>
      </c>
      <c r="C37" s="96">
        <v>11.5</v>
      </c>
      <c r="D37" s="7">
        <v>7.1</v>
      </c>
      <c r="E37" s="7">
        <v>17.577684340067684</v>
      </c>
      <c r="F37" s="5">
        <v>19.2</v>
      </c>
      <c r="G37" s="5">
        <v>13.4</v>
      </c>
      <c r="H37" s="5" t="s">
        <v>64</v>
      </c>
      <c r="I37" s="5" t="s">
        <v>64</v>
      </c>
      <c r="J37" s="5" t="s">
        <v>64</v>
      </c>
      <c r="K37" s="8" t="s">
        <v>94</v>
      </c>
    </row>
    <row r="38" spans="1:20" x14ac:dyDescent="0.2">
      <c r="A38" s="131">
        <v>2014</v>
      </c>
      <c r="B38" s="132">
        <v>10.6</v>
      </c>
      <c r="C38" s="132">
        <v>12.7</v>
      </c>
      <c r="D38" s="134">
        <v>8</v>
      </c>
      <c r="E38" s="134">
        <v>17.716046110257</v>
      </c>
      <c r="F38" s="129">
        <v>19.3</v>
      </c>
      <c r="G38" s="129">
        <v>13.9</v>
      </c>
      <c r="H38" s="129" t="s">
        <v>64</v>
      </c>
      <c r="I38" s="129" t="s">
        <v>64</v>
      </c>
      <c r="J38" s="129" t="s">
        <v>64</v>
      </c>
      <c r="K38" s="133" t="s">
        <v>94</v>
      </c>
    </row>
    <row r="39" spans="1:20" ht="59.25" customHeight="1" x14ac:dyDescent="0.2">
      <c r="A39" s="460" t="s">
        <v>228</v>
      </c>
      <c r="B39" s="460"/>
      <c r="C39" s="460"/>
      <c r="D39" s="460"/>
      <c r="E39" s="460"/>
      <c r="F39" s="460"/>
      <c r="G39" s="460"/>
      <c r="H39" s="460"/>
      <c r="I39" s="460"/>
      <c r="J39" s="460"/>
      <c r="K39" s="460"/>
    </row>
    <row r="41" spans="1:20" x14ac:dyDescent="0.2">
      <c r="A41" s="19"/>
      <c r="B41" s="19"/>
      <c r="C41" s="19"/>
      <c r="D41" s="19"/>
      <c r="E41" s="19"/>
      <c r="F41" s="19"/>
      <c r="G41" s="19"/>
      <c r="H41" s="19"/>
      <c r="I41" s="19"/>
      <c r="J41" s="19"/>
      <c r="K41" s="19"/>
    </row>
    <row r="42" spans="1:20" x14ac:dyDescent="0.2">
      <c r="A42" s="19"/>
      <c r="B42" s="19"/>
      <c r="C42" s="19"/>
      <c r="D42" s="19"/>
      <c r="E42" s="19"/>
      <c r="F42" s="19"/>
      <c r="G42" s="19"/>
      <c r="H42" s="19"/>
      <c r="I42" s="19"/>
      <c r="J42" s="19"/>
      <c r="K42" s="19"/>
      <c r="L42" s="19"/>
      <c r="M42" s="19"/>
      <c r="N42" s="19"/>
      <c r="O42" s="19"/>
      <c r="P42" s="19"/>
      <c r="Q42" s="19"/>
      <c r="R42" s="19"/>
      <c r="S42" s="19"/>
      <c r="T42" s="19"/>
    </row>
    <row r="43" spans="1:20" x14ac:dyDescent="0.2">
      <c r="A43" s="19"/>
      <c r="B43" s="19"/>
      <c r="C43" s="19"/>
      <c r="D43" s="19"/>
      <c r="E43" s="19"/>
      <c r="F43" s="19"/>
      <c r="G43" s="19"/>
      <c r="H43" s="19"/>
      <c r="I43" s="19"/>
      <c r="J43" s="19"/>
      <c r="K43" s="19"/>
      <c r="L43" s="19"/>
      <c r="M43" s="19"/>
      <c r="N43" s="19"/>
      <c r="O43" s="19"/>
      <c r="P43" s="19"/>
      <c r="Q43" s="19"/>
      <c r="R43" s="19"/>
    </row>
    <row r="54" spans="3:16" x14ac:dyDescent="0.2">
      <c r="C54" s="19"/>
      <c r="F54" s="19"/>
      <c r="I54" s="19"/>
      <c r="M54" s="19"/>
      <c r="P54" s="19"/>
    </row>
    <row r="55" spans="3:16" x14ac:dyDescent="0.2">
      <c r="C55" s="19"/>
      <c r="F55" s="19"/>
      <c r="I55" s="19"/>
      <c r="M55" s="19"/>
      <c r="P55" s="19"/>
    </row>
  </sheetData>
  <mergeCells count="11">
    <mergeCell ref="A2:K2"/>
    <mergeCell ref="B5:K5"/>
    <mergeCell ref="A39:K39"/>
    <mergeCell ref="A6:K6"/>
    <mergeCell ref="A17:K17"/>
    <mergeCell ref="A28:K28"/>
    <mergeCell ref="A1:B1"/>
    <mergeCell ref="A3:A5"/>
    <mergeCell ref="B3:D3"/>
    <mergeCell ref="E3:G3"/>
    <mergeCell ref="H3:K3"/>
  </mergeCells>
  <phoneticPr fontId="39" type="noConversion"/>
  <hyperlinks>
    <hyperlink ref="A1" location="Inhalt!A1" display="Inhalt!A1"/>
  </hyperlinks>
  <pageMargins left="0.23622047244094491" right="0.23622047244094491" top="0.74803149606299213" bottom="0.74803149606299213" header="0.31496062992125984" footer="0.31496062992125984"/>
  <pageSetup paperSize="9" scale="90" orientation="landscape" r:id="rId1"/>
  <headerFooter>
    <oddHeader>&amp;CBildung in Deutschland 2016 - (Web-)Tabellen F4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5"/>
  <sheetViews>
    <sheetView zoomScaleNormal="100" workbookViewId="0">
      <selection activeCell="B4" sqref="B4"/>
    </sheetView>
  </sheetViews>
  <sheetFormatPr baseColWidth="10" defaultRowHeight="12.75" x14ac:dyDescent="0.2"/>
  <cols>
    <col min="2" max="10" width="9.42578125" customWidth="1"/>
  </cols>
  <sheetData>
    <row r="1" spans="1:21" ht="25.5" customHeight="1" x14ac:dyDescent="0.2">
      <c r="A1" s="456" t="s">
        <v>114</v>
      </c>
      <c r="B1" s="456"/>
    </row>
    <row r="2" spans="1:21" ht="25.5" customHeight="1" x14ac:dyDescent="0.2">
      <c r="A2" s="430" t="s">
        <v>267</v>
      </c>
      <c r="B2" s="430"/>
      <c r="C2" s="430"/>
      <c r="D2" s="430"/>
      <c r="E2" s="430"/>
      <c r="F2" s="430"/>
      <c r="G2" s="430"/>
      <c r="H2" s="430"/>
      <c r="I2" s="430"/>
      <c r="J2" s="430"/>
    </row>
    <row r="3" spans="1:21" ht="12.75" customHeight="1" x14ac:dyDescent="0.2">
      <c r="A3" s="441" t="s">
        <v>88</v>
      </c>
      <c r="B3" s="439" t="s">
        <v>1</v>
      </c>
      <c r="C3" s="440"/>
      <c r="D3" s="441"/>
      <c r="E3" s="439" t="s">
        <v>2</v>
      </c>
      <c r="F3" s="440"/>
      <c r="G3" s="440"/>
      <c r="H3" s="439" t="s">
        <v>99</v>
      </c>
      <c r="I3" s="440"/>
      <c r="J3" s="440"/>
      <c r="K3" s="1"/>
    </row>
    <row r="4" spans="1:21" ht="13.5" x14ac:dyDescent="0.2">
      <c r="A4" s="441"/>
      <c r="B4" s="125" t="s">
        <v>104</v>
      </c>
      <c r="C4" s="125" t="s">
        <v>0</v>
      </c>
      <c r="D4" s="126" t="s">
        <v>3</v>
      </c>
      <c r="E4" s="125" t="s">
        <v>104</v>
      </c>
      <c r="F4" s="125" t="s">
        <v>0</v>
      </c>
      <c r="G4" s="126" t="s">
        <v>3</v>
      </c>
      <c r="H4" s="125" t="s">
        <v>104</v>
      </c>
      <c r="I4" s="125" t="s">
        <v>0</v>
      </c>
      <c r="J4" s="126" t="s">
        <v>3</v>
      </c>
      <c r="K4" s="1"/>
    </row>
    <row r="5" spans="1:21" x14ac:dyDescent="0.2">
      <c r="A5" s="441"/>
      <c r="B5" s="461" t="s">
        <v>103</v>
      </c>
      <c r="C5" s="462"/>
      <c r="D5" s="462"/>
      <c r="E5" s="462"/>
      <c r="F5" s="462"/>
      <c r="G5" s="462"/>
      <c r="H5" s="462"/>
      <c r="I5" s="462"/>
      <c r="J5" s="462"/>
      <c r="K5" s="1"/>
    </row>
    <row r="6" spans="1:21" ht="12.75" customHeight="1" x14ac:dyDescent="0.2">
      <c r="A6" s="445" t="s">
        <v>17</v>
      </c>
      <c r="B6" s="445"/>
      <c r="C6" s="445"/>
      <c r="D6" s="445"/>
      <c r="E6" s="445"/>
      <c r="F6" s="445"/>
      <c r="G6" s="445"/>
      <c r="H6" s="445"/>
      <c r="I6" s="445"/>
      <c r="J6" s="445"/>
      <c r="K6" s="1"/>
      <c r="L6" s="19"/>
      <c r="M6" s="19"/>
      <c r="N6" s="19"/>
      <c r="O6" s="19"/>
      <c r="P6" s="19"/>
    </row>
    <row r="7" spans="1:21" x14ac:dyDescent="0.2">
      <c r="A7" s="4">
        <v>2005</v>
      </c>
      <c r="B7" s="318" t="s">
        <v>285</v>
      </c>
      <c r="C7" s="318" t="s">
        <v>285</v>
      </c>
      <c r="D7" s="318" t="s">
        <v>285</v>
      </c>
      <c r="E7" s="318" t="s">
        <v>285</v>
      </c>
      <c r="F7" s="318" t="s">
        <v>285</v>
      </c>
      <c r="G7" s="318" t="s">
        <v>285</v>
      </c>
      <c r="H7" s="318" t="s">
        <v>285</v>
      </c>
      <c r="I7" s="318" t="s">
        <v>285</v>
      </c>
      <c r="J7" s="6" t="s">
        <v>94</v>
      </c>
      <c r="K7" s="1"/>
      <c r="L7" s="19"/>
      <c r="M7" s="19"/>
      <c r="N7" s="19"/>
      <c r="O7" s="19"/>
      <c r="P7" s="19"/>
      <c r="Q7" s="19"/>
      <c r="R7" s="19"/>
      <c r="S7" s="19"/>
      <c r="T7" s="19"/>
      <c r="U7" s="19"/>
    </row>
    <row r="8" spans="1:21" x14ac:dyDescent="0.2">
      <c r="A8" s="109">
        <v>2006</v>
      </c>
      <c r="B8" s="109">
        <v>2.2999999999999998</v>
      </c>
      <c r="C8" s="129">
        <v>2.1</v>
      </c>
      <c r="D8" s="130">
        <v>2.5</v>
      </c>
      <c r="E8" s="129">
        <v>1.4820731274405397</v>
      </c>
      <c r="F8" s="129">
        <v>1.0233918128654971</v>
      </c>
      <c r="G8" s="130">
        <v>2.1911000677659813</v>
      </c>
      <c r="H8" s="130">
        <v>0.45291719850125578</v>
      </c>
      <c r="I8" s="129">
        <v>0.45484617929209392</v>
      </c>
      <c r="J8" s="130" t="s">
        <v>94</v>
      </c>
      <c r="K8" s="1"/>
      <c r="L8" s="19"/>
      <c r="M8" s="19"/>
      <c r="N8" s="19"/>
      <c r="O8" s="19"/>
      <c r="P8" s="19"/>
    </row>
    <row r="9" spans="1:21" x14ac:dyDescent="0.2">
      <c r="A9" s="10">
        <v>2007</v>
      </c>
      <c r="B9" s="10">
        <v>2.2000000000000002</v>
      </c>
      <c r="C9" s="11">
        <v>2.1</v>
      </c>
      <c r="D9" s="12">
        <v>2.4</v>
      </c>
      <c r="E9" s="11">
        <v>1.5894226035586188</v>
      </c>
      <c r="F9" s="11">
        <v>1.1106022441035035</v>
      </c>
      <c r="G9" s="12">
        <v>2.3522975929978118</v>
      </c>
      <c r="H9" s="12">
        <v>0.35649876273958814</v>
      </c>
      <c r="I9" s="11">
        <v>0.3578344699840027</v>
      </c>
      <c r="J9" s="12" t="s">
        <v>94</v>
      </c>
      <c r="K9" s="1"/>
      <c r="L9" s="19"/>
      <c r="M9" s="19"/>
      <c r="N9" s="19"/>
      <c r="O9" s="19"/>
      <c r="P9" s="19"/>
    </row>
    <row r="10" spans="1:21" x14ac:dyDescent="0.2">
      <c r="A10" s="109">
        <v>2008</v>
      </c>
      <c r="B10" s="109">
        <v>2.1</v>
      </c>
      <c r="C10" s="129">
        <v>1.9</v>
      </c>
      <c r="D10" s="130">
        <v>2.4</v>
      </c>
      <c r="E10" s="129">
        <v>1.6157154480995</v>
      </c>
      <c r="F10" s="129">
        <v>1.3593882752761257</v>
      </c>
      <c r="G10" s="130">
        <v>2.0263118100710722</v>
      </c>
      <c r="H10" s="130">
        <v>0.32949583167923779</v>
      </c>
      <c r="I10" s="129">
        <v>0.33015115354017505</v>
      </c>
      <c r="J10" s="130" t="s">
        <v>94</v>
      </c>
      <c r="K10" s="1"/>
      <c r="L10" s="19"/>
      <c r="M10" s="19"/>
      <c r="N10" s="19"/>
      <c r="O10" s="19"/>
      <c r="P10" s="19"/>
    </row>
    <row r="11" spans="1:21" x14ac:dyDescent="0.2">
      <c r="A11" s="10">
        <v>2009</v>
      </c>
      <c r="B11" s="10">
        <v>2.1</v>
      </c>
      <c r="C11" s="11">
        <v>2</v>
      </c>
      <c r="D11" s="12">
        <v>2.2999999999999998</v>
      </c>
      <c r="E11" s="11">
        <v>1.7450245168733776</v>
      </c>
      <c r="F11" s="11">
        <v>1.3251704897706138</v>
      </c>
      <c r="G11" s="12">
        <v>2.4390243902439024</v>
      </c>
      <c r="H11" s="12">
        <v>0.31892840057407112</v>
      </c>
      <c r="I11" s="11">
        <v>0.32006401280256053</v>
      </c>
      <c r="J11" s="12" t="s">
        <v>94</v>
      </c>
      <c r="K11" s="1"/>
      <c r="L11" s="19"/>
      <c r="M11" s="19"/>
      <c r="N11" s="19"/>
      <c r="O11" s="19"/>
      <c r="P11" s="19"/>
    </row>
    <row r="12" spans="1:21" x14ac:dyDescent="0.2">
      <c r="A12" s="109">
        <v>2010</v>
      </c>
      <c r="B12" s="109">
        <v>2.2000000000000002</v>
      </c>
      <c r="C12" s="129">
        <v>2</v>
      </c>
      <c r="D12" s="130">
        <v>2.5</v>
      </c>
      <c r="E12" s="129">
        <v>1.6840056881969914</v>
      </c>
      <c r="F12" s="129">
        <v>1.5444249288353218</v>
      </c>
      <c r="G12" s="130">
        <v>1.9104536102674634</v>
      </c>
      <c r="H12" s="130">
        <v>0.36677201607553944</v>
      </c>
      <c r="I12" s="129">
        <v>0.36763268019867812</v>
      </c>
      <c r="J12" s="130" t="s">
        <v>94</v>
      </c>
      <c r="K12" s="1"/>
    </row>
    <row r="13" spans="1:21" x14ac:dyDescent="0.2">
      <c r="A13" s="10">
        <v>2011</v>
      </c>
      <c r="B13" s="10">
        <v>2.2000000000000002</v>
      </c>
      <c r="C13" s="11">
        <v>2</v>
      </c>
      <c r="D13" s="12">
        <v>2.5</v>
      </c>
      <c r="E13" s="11">
        <v>1.6540734282669767</v>
      </c>
      <c r="F13" s="11">
        <v>1.5362019688790092</v>
      </c>
      <c r="G13" s="12">
        <v>1.8385093167701865</v>
      </c>
      <c r="H13" s="12">
        <v>0.31503650717171344</v>
      </c>
      <c r="I13" s="11">
        <v>0.31670330489213461</v>
      </c>
      <c r="J13" s="12" t="s">
        <v>94</v>
      </c>
      <c r="K13" s="1"/>
    </row>
    <row r="14" spans="1:21" x14ac:dyDescent="0.2">
      <c r="A14" s="109">
        <v>2012</v>
      </c>
      <c r="B14" s="109">
        <v>2.4</v>
      </c>
      <c r="C14" s="129">
        <v>2.2000000000000002</v>
      </c>
      <c r="D14" s="130">
        <v>2.6</v>
      </c>
      <c r="E14" s="129">
        <v>1.8118169398907105</v>
      </c>
      <c r="F14" s="129">
        <v>1.7308305859831969</v>
      </c>
      <c r="G14" s="130">
        <v>1.9572274202787856</v>
      </c>
      <c r="H14" s="130">
        <v>0.39168873801618975</v>
      </c>
      <c r="I14" s="129">
        <v>0.39358272734088012</v>
      </c>
      <c r="J14" s="130" t="s">
        <v>94</v>
      </c>
    </row>
    <row r="15" spans="1:21" x14ac:dyDescent="0.2">
      <c r="A15" s="89">
        <v>2013</v>
      </c>
      <c r="B15" s="89">
        <v>2.4</v>
      </c>
      <c r="C15" s="96">
        <v>2.2000000000000002</v>
      </c>
      <c r="D15" s="8">
        <v>2.6</v>
      </c>
      <c r="E15" s="7">
        <v>1.8134715025906734</v>
      </c>
      <c r="F15" s="96">
        <v>1.803622212243676</v>
      </c>
      <c r="G15" s="7">
        <v>1.8346045764753109</v>
      </c>
      <c r="H15" s="8">
        <v>0.39701158551990468</v>
      </c>
      <c r="I15" s="7">
        <v>0.39850740861500555</v>
      </c>
      <c r="J15" s="8" t="s">
        <v>94</v>
      </c>
    </row>
    <row r="16" spans="1:21" x14ac:dyDescent="0.2">
      <c r="A16" s="131">
        <v>2014</v>
      </c>
      <c r="B16" s="131">
        <v>2.4</v>
      </c>
      <c r="C16" s="132">
        <v>2.2999999999999998</v>
      </c>
      <c r="D16" s="133">
        <v>2.5</v>
      </c>
      <c r="E16" s="134">
        <v>1.8838757548900384</v>
      </c>
      <c r="F16" s="132">
        <v>1.8621784138724284</v>
      </c>
      <c r="G16" s="134">
        <v>1.9364396317590211</v>
      </c>
      <c r="H16" s="133">
        <v>0.43699150886417737</v>
      </c>
      <c r="I16" s="134">
        <v>0.43847141023812924</v>
      </c>
      <c r="J16" s="133" t="s">
        <v>94</v>
      </c>
    </row>
    <row r="17" spans="1:11" ht="12.75" customHeight="1" x14ac:dyDescent="0.2">
      <c r="A17" s="462" t="s">
        <v>11</v>
      </c>
      <c r="B17" s="462"/>
      <c r="C17" s="462"/>
      <c r="D17" s="462"/>
      <c r="E17" s="462"/>
      <c r="F17" s="462"/>
      <c r="G17" s="462"/>
      <c r="H17" s="462"/>
      <c r="I17" s="462"/>
      <c r="J17" s="462"/>
      <c r="K17" s="1"/>
    </row>
    <row r="18" spans="1:11" x14ac:dyDescent="0.2">
      <c r="A18" s="4">
        <v>2005</v>
      </c>
      <c r="B18" s="318" t="s">
        <v>285</v>
      </c>
      <c r="C18" s="318" t="s">
        <v>285</v>
      </c>
      <c r="D18" s="318" t="s">
        <v>285</v>
      </c>
      <c r="E18" s="318" t="s">
        <v>285</v>
      </c>
      <c r="F18" s="318" t="s">
        <v>285</v>
      </c>
      <c r="G18" s="318" t="s">
        <v>285</v>
      </c>
      <c r="H18" s="318" t="s">
        <v>285</v>
      </c>
      <c r="I18" s="318" t="s">
        <v>285</v>
      </c>
      <c r="J18" s="6" t="s">
        <v>94</v>
      </c>
      <c r="K18" s="1"/>
    </row>
    <row r="19" spans="1:11" x14ac:dyDescent="0.2">
      <c r="A19" s="109">
        <v>2006</v>
      </c>
      <c r="B19" s="124">
        <v>4992</v>
      </c>
      <c r="C19" s="124">
        <v>2885</v>
      </c>
      <c r="D19" s="124">
        <v>2107</v>
      </c>
      <c r="E19" s="124">
        <v>167</v>
      </c>
      <c r="F19" s="124">
        <v>70</v>
      </c>
      <c r="G19" s="124">
        <v>97</v>
      </c>
      <c r="H19" s="124">
        <v>110</v>
      </c>
      <c r="I19" s="124">
        <v>110</v>
      </c>
      <c r="J19" s="130" t="s">
        <v>94</v>
      </c>
      <c r="K19" s="1"/>
    </row>
    <row r="20" spans="1:11" x14ac:dyDescent="0.2">
      <c r="A20" s="10">
        <v>2007</v>
      </c>
      <c r="B20" s="100">
        <v>5278</v>
      </c>
      <c r="C20" s="100">
        <v>3089</v>
      </c>
      <c r="D20" s="100">
        <v>2189</v>
      </c>
      <c r="E20" s="100">
        <v>226</v>
      </c>
      <c r="F20" s="100">
        <v>97</v>
      </c>
      <c r="G20" s="100">
        <v>129</v>
      </c>
      <c r="H20" s="100">
        <v>85</v>
      </c>
      <c r="I20" s="100">
        <v>85</v>
      </c>
      <c r="J20" s="12" t="s">
        <v>94</v>
      </c>
      <c r="K20" s="1"/>
    </row>
    <row r="21" spans="1:11" x14ac:dyDescent="0.2">
      <c r="A21" s="109">
        <v>2008</v>
      </c>
      <c r="B21" s="124">
        <v>5543</v>
      </c>
      <c r="C21" s="124">
        <v>3163</v>
      </c>
      <c r="D21" s="124">
        <v>2380</v>
      </c>
      <c r="E21" s="124">
        <v>278</v>
      </c>
      <c r="F21" s="124">
        <v>144</v>
      </c>
      <c r="G21" s="124">
        <v>134</v>
      </c>
      <c r="H21" s="124">
        <v>83</v>
      </c>
      <c r="I21" s="124">
        <v>83</v>
      </c>
      <c r="J21" s="130" t="s">
        <v>94</v>
      </c>
      <c r="K21" s="1"/>
    </row>
    <row r="22" spans="1:11" x14ac:dyDescent="0.2">
      <c r="A22" s="10">
        <v>2009</v>
      </c>
      <c r="B22" s="100">
        <v>6026</v>
      </c>
      <c r="C22" s="100">
        <v>3508</v>
      </c>
      <c r="D22" s="100">
        <v>2518</v>
      </c>
      <c r="E22" s="100">
        <v>363</v>
      </c>
      <c r="F22" s="100">
        <v>171</v>
      </c>
      <c r="G22" s="100">
        <v>192</v>
      </c>
      <c r="H22" s="100">
        <v>80</v>
      </c>
      <c r="I22" s="100">
        <v>80</v>
      </c>
      <c r="J22" s="12" t="s">
        <v>94</v>
      </c>
      <c r="K22" s="1"/>
    </row>
    <row r="23" spans="1:11" x14ac:dyDescent="0.2">
      <c r="A23" s="109">
        <v>2010</v>
      </c>
      <c r="B23" s="124">
        <v>6414</v>
      </c>
      <c r="C23" s="124">
        <v>3666</v>
      </c>
      <c r="D23" s="124">
        <v>2748</v>
      </c>
      <c r="E23" s="124">
        <v>450</v>
      </c>
      <c r="F23" s="124">
        <v>255</v>
      </c>
      <c r="G23" s="124">
        <v>195</v>
      </c>
      <c r="H23" s="124">
        <v>94</v>
      </c>
      <c r="I23" s="124">
        <v>94</v>
      </c>
      <c r="J23" s="130" t="s">
        <v>94</v>
      </c>
      <c r="K23" s="1"/>
    </row>
    <row r="24" spans="1:11" x14ac:dyDescent="0.2">
      <c r="A24" s="10">
        <v>2011</v>
      </c>
      <c r="B24" s="100">
        <v>6845</v>
      </c>
      <c r="C24" s="100">
        <v>3874</v>
      </c>
      <c r="D24" s="100">
        <v>2971</v>
      </c>
      <c r="E24" s="100">
        <v>683</v>
      </c>
      <c r="F24" s="100">
        <v>387</v>
      </c>
      <c r="G24" s="100">
        <v>296</v>
      </c>
      <c r="H24" s="100">
        <v>85</v>
      </c>
      <c r="I24" s="100">
        <v>85</v>
      </c>
      <c r="J24" s="12" t="s">
        <v>94</v>
      </c>
      <c r="K24" s="1"/>
    </row>
    <row r="25" spans="1:11" x14ac:dyDescent="0.2">
      <c r="A25" s="109">
        <v>2012</v>
      </c>
      <c r="B25" s="124">
        <v>7312</v>
      </c>
      <c r="C25" s="124">
        <v>4167</v>
      </c>
      <c r="D25" s="124">
        <v>3145</v>
      </c>
      <c r="E25" s="124">
        <v>1061</v>
      </c>
      <c r="F25" s="124">
        <v>651</v>
      </c>
      <c r="G25" s="124">
        <v>410</v>
      </c>
      <c r="H25" s="124">
        <v>105</v>
      </c>
      <c r="I25" s="124">
        <v>105</v>
      </c>
      <c r="J25" s="130" t="s">
        <v>94</v>
      </c>
    </row>
    <row r="26" spans="1:11" x14ac:dyDescent="0.2">
      <c r="A26" s="89">
        <v>2013</v>
      </c>
      <c r="B26" s="101">
        <v>7396</v>
      </c>
      <c r="C26" s="101">
        <v>4117</v>
      </c>
      <c r="D26" s="101">
        <v>3279</v>
      </c>
      <c r="E26" s="101">
        <v>1421</v>
      </c>
      <c r="F26" s="101">
        <v>964</v>
      </c>
      <c r="G26" s="101">
        <v>457</v>
      </c>
      <c r="H26" s="101">
        <v>110</v>
      </c>
      <c r="I26" s="101">
        <v>110</v>
      </c>
      <c r="J26" s="8" t="s">
        <v>94</v>
      </c>
    </row>
    <row r="27" spans="1:11" x14ac:dyDescent="0.2">
      <c r="A27" s="131">
        <v>2014</v>
      </c>
      <c r="B27" s="135">
        <v>7404</v>
      </c>
      <c r="C27" s="135">
        <v>4169</v>
      </c>
      <c r="D27" s="135">
        <v>3235</v>
      </c>
      <c r="E27" s="135">
        <v>1828</v>
      </c>
      <c r="F27" s="135">
        <v>1279</v>
      </c>
      <c r="G27" s="135">
        <v>549</v>
      </c>
      <c r="H27" s="135">
        <v>123</v>
      </c>
      <c r="I27" s="135">
        <v>123</v>
      </c>
      <c r="J27" s="133" t="s">
        <v>94</v>
      </c>
    </row>
    <row r="28" spans="1:11" ht="12.75" customHeight="1" x14ac:dyDescent="0.2">
      <c r="A28" s="445" t="s">
        <v>4</v>
      </c>
      <c r="B28" s="445"/>
      <c r="C28" s="445"/>
      <c r="D28" s="445"/>
      <c r="E28" s="445"/>
      <c r="F28" s="445"/>
      <c r="G28" s="445"/>
      <c r="H28" s="445"/>
      <c r="I28" s="445"/>
      <c r="J28" s="445"/>
      <c r="K28" s="1"/>
    </row>
    <row r="29" spans="1:11" x14ac:dyDescent="0.2">
      <c r="A29" s="4">
        <v>2005</v>
      </c>
      <c r="B29" s="5">
        <v>2.9573646346081031</v>
      </c>
      <c r="C29" s="5">
        <v>2.8</v>
      </c>
      <c r="D29" s="6">
        <v>3.2</v>
      </c>
      <c r="E29" s="5">
        <v>2.0723930982745684</v>
      </c>
      <c r="F29" s="5">
        <v>1.4949554459091245</v>
      </c>
      <c r="G29" s="6">
        <v>3.0842689379274746</v>
      </c>
      <c r="H29" s="5" t="s">
        <v>64</v>
      </c>
      <c r="I29" s="5" t="s">
        <v>64</v>
      </c>
      <c r="J29" s="6" t="s">
        <v>94</v>
      </c>
      <c r="K29" s="1"/>
    </row>
    <row r="30" spans="1:11" x14ac:dyDescent="0.2">
      <c r="A30" s="109">
        <v>2006</v>
      </c>
      <c r="B30" s="129">
        <v>3.0418790245562941</v>
      </c>
      <c r="C30" s="129">
        <v>2.8</v>
      </c>
      <c r="D30" s="130">
        <v>3.4</v>
      </c>
      <c r="E30" s="129">
        <v>2.084489181263375</v>
      </c>
      <c r="F30" s="129">
        <v>1.7181076271706448</v>
      </c>
      <c r="G30" s="130">
        <v>2.7526015441423297</v>
      </c>
      <c r="H30" s="129" t="s">
        <v>64</v>
      </c>
      <c r="I30" s="129" t="s">
        <v>64</v>
      </c>
      <c r="J30" s="130" t="s">
        <v>94</v>
      </c>
      <c r="K30" s="1"/>
    </row>
    <row r="31" spans="1:11" x14ac:dyDescent="0.2">
      <c r="A31" s="10">
        <v>2007</v>
      </c>
      <c r="B31" s="11">
        <v>2.9723978905946278</v>
      </c>
      <c r="C31" s="11">
        <v>2.8</v>
      </c>
      <c r="D31" s="12">
        <v>3.3</v>
      </c>
      <c r="E31" s="11">
        <v>2.1831257223577758</v>
      </c>
      <c r="F31" s="11">
        <v>1.8437862950058073</v>
      </c>
      <c r="G31" s="12">
        <v>2.8519648988935522</v>
      </c>
      <c r="H31" s="5" t="s">
        <v>64</v>
      </c>
      <c r="I31" s="5" t="s">
        <v>64</v>
      </c>
      <c r="J31" s="12" t="s">
        <v>94</v>
      </c>
      <c r="K31" s="1"/>
    </row>
    <row r="32" spans="1:11" x14ac:dyDescent="0.2">
      <c r="A32" s="109">
        <v>2008</v>
      </c>
      <c r="B32" s="129">
        <v>3.0294321001043882</v>
      </c>
      <c r="C32" s="129">
        <v>2.8</v>
      </c>
      <c r="D32" s="130">
        <v>3.3</v>
      </c>
      <c r="E32" s="129">
        <v>2.1779141104294477</v>
      </c>
      <c r="F32" s="129">
        <v>1.8825301204819278</v>
      </c>
      <c r="G32" s="130">
        <v>2.7755696873343934</v>
      </c>
      <c r="H32" s="129" t="s">
        <v>64</v>
      </c>
      <c r="I32" s="129" t="s">
        <v>64</v>
      </c>
      <c r="J32" s="130" t="s">
        <v>94</v>
      </c>
      <c r="K32" s="1"/>
    </row>
    <row r="33" spans="1:19" x14ac:dyDescent="0.2">
      <c r="A33" s="10">
        <v>2009</v>
      </c>
      <c r="B33" s="11">
        <v>3.2347725952572635</v>
      </c>
      <c r="C33" s="11">
        <v>3</v>
      </c>
      <c r="D33" s="12">
        <v>3.6</v>
      </c>
      <c r="E33" s="11">
        <v>2.3446440833142597</v>
      </c>
      <c r="F33" s="11">
        <v>2.2460747683735396</v>
      </c>
      <c r="G33" s="12">
        <v>2.5380280496589127</v>
      </c>
      <c r="H33" s="5" t="s">
        <v>64</v>
      </c>
      <c r="I33" s="5" t="s">
        <v>64</v>
      </c>
      <c r="J33" s="12" t="s">
        <v>94</v>
      </c>
      <c r="K33" s="1"/>
    </row>
    <row r="34" spans="1:19" x14ac:dyDescent="0.2">
      <c r="A34" s="109">
        <v>2010</v>
      </c>
      <c r="B34" s="129">
        <v>3.2542748179482341</v>
      </c>
      <c r="C34" s="129">
        <v>3</v>
      </c>
      <c r="D34" s="130">
        <v>3.6</v>
      </c>
      <c r="E34" s="129">
        <v>2.1868149494733466</v>
      </c>
      <c r="F34" s="129">
        <v>2.1851313069443381</v>
      </c>
      <c r="G34" s="130">
        <v>2.1907125132931586</v>
      </c>
      <c r="H34" s="129" t="s">
        <v>64</v>
      </c>
      <c r="I34" s="129" t="s">
        <v>64</v>
      </c>
      <c r="J34" s="130" t="s">
        <v>94</v>
      </c>
      <c r="K34" s="1"/>
    </row>
    <row r="35" spans="1:19" x14ac:dyDescent="0.2">
      <c r="A35" s="10">
        <v>2011</v>
      </c>
      <c r="B35" s="11">
        <v>3.0971345556557459</v>
      </c>
      <c r="C35" s="11">
        <v>2.9</v>
      </c>
      <c r="D35" s="12">
        <v>3.4</v>
      </c>
      <c r="E35" s="11">
        <v>2.1643930836736467</v>
      </c>
      <c r="F35" s="11">
        <v>2.1819688917060804</v>
      </c>
      <c r="G35" s="12">
        <v>2.120772069946149</v>
      </c>
      <c r="H35" s="5" t="s">
        <v>64</v>
      </c>
      <c r="I35" s="5" t="s">
        <v>64</v>
      </c>
      <c r="J35" s="12" t="s">
        <v>94</v>
      </c>
      <c r="K35" s="1"/>
    </row>
    <row r="36" spans="1:19" x14ac:dyDescent="0.2">
      <c r="A36" s="109">
        <v>2012</v>
      </c>
      <c r="B36" s="129">
        <v>3.4374597935217106</v>
      </c>
      <c r="C36" s="129">
        <v>3.2</v>
      </c>
      <c r="D36" s="130">
        <v>3.8</v>
      </c>
      <c r="E36" s="129">
        <v>2.3362514892955724</v>
      </c>
      <c r="F36" s="129">
        <v>2.3815647343243662</v>
      </c>
      <c r="G36" s="130">
        <v>2.2201128513420874</v>
      </c>
      <c r="H36" s="129" t="s">
        <v>64</v>
      </c>
      <c r="I36" s="129" t="s">
        <v>64</v>
      </c>
      <c r="J36" s="130" t="s">
        <v>94</v>
      </c>
    </row>
    <row r="37" spans="1:19" x14ac:dyDescent="0.2">
      <c r="A37" s="89">
        <v>2013</v>
      </c>
      <c r="B37" s="96">
        <v>3.4653648353321085</v>
      </c>
      <c r="C37" s="96">
        <v>3.2</v>
      </c>
      <c r="D37" s="7">
        <v>3.8</v>
      </c>
      <c r="E37" s="96">
        <v>2.2087478207363347</v>
      </c>
      <c r="F37" s="96">
        <v>2.216482406670897</v>
      </c>
      <c r="G37" s="7">
        <v>2.1891359031885238</v>
      </c>
      <c r="H37" s="5" t="s">
        <v>64</v>
      </c>
      <c r="I37" s="5" t="s">
        <v>64</v>
      </c>
      <c r="J37" s="8" t="s">
        <v>94</v>
      </c>
    </row>
    <row r="38" spans="1:19" x14ac:dyDescent="0.2">
      <c r="A38" s="131">
        <v>2014</v>
      </c>
      <c r="B38" s="132">
        <v>3.5308814424926358</v>
      </c>
      <c r="C38" s="132">
        <v>3.3</v>
      </c>
      <c r="D38" s="134">
        <v>3.9</v>
      </c>
      <c r="E38" s="132">
        <v>2.0875670772293788</v>
      </c>
      <c r="F38" s="132">
        <v>2.088876402637537</v>
      </c>
      <c r="G38" s="134">
        <v>2.08431634013745</v>
      </c>
      <c r="H38" s="129" t="s">
        <v>64</v>
      </c>
      <c r="I38" s="129" t="s">
        <v>64</v>
      </c>
      <c r="J38" s="133" t="s">
        <v>94</v>
      </c>
    </row>
    <row r="39" spans="1:19" ht="58.5" customHeight="1" x14ac:dyDescent="0.2">
      <c r="A39" s="460" t="s">
        <v>228</v>
      </c>
      <c r="B39" s="460"/>
      <c r="C39" s="460"/>
      <c r="D39" s="460"/>
      <c r="E39" s="460"/>
      <c r="F39" s="460"/>
      <c r="G39" s="460"/>
      <c r="H39" s="460"/>
      <c r="I39" s="460"/>
      <c r="J39" s="460"/>
    </row>
    <row r="41" spans="1:19" x14ac:dyDescent="0.2">
      <c r="A41" s="19"/>
      <c r="B41" s="19"/>
      <c r="C41" s="19"/>
      <c r="D41" s="19"/>
      <c r="E41" s="19"/>
      <c r="F41" s="19"/>
      <c r="G41" s="19"/>
      <c r="H41" s="19"/>
      <c r="I41" s="19"/>
      <c r="J41" s="19"/>
    </row>
    <row r="42" spans="1:19" x14ac:dyDescent="0.2">
      <c r="A42" s="19"/>
      <c r="B42" s="19"/>
      <c r="C42" s="19"/>
      <c r="D42" s="19"/>
      <c r="E42" s="19"/>
      <c r="F42" s="19"/>
      <c r="G42" s="19"/>
      <c r="H42" s="19"/>
      <c r="I42" s="19"/>
      <c r="J42" s="19"/>
      <c r="K42" s="19"/>
      <c r="L42" s="19"/>
      <c r="M42" s="19"/>
      <c r="N42" s="19"/>
      <c r="O42" s="19"/>
      <c r="P42" s="19"/>
      <c r="Q42" s="19"/>
      <c r="R42" s="19"/>
      <c r="S42" s="19"/>
    </row>
    <row r="43" spans="1:19" x14ac:dyDescent="0.2">
      <c r="A43" s="19"/>
      <c r="B43" s="19"/>
      <c r="C43" s="19"/>
      <c r="D43" s="19"/>
      <c r="E43" s="19"/>
      <c r="F43" s="19"/>
      <c r="G43" s="19"/>
      <c r="H43" s="19"/>
      <c r="I43" s="19"/>
      <c r="J43" s="19"/>
      <c r="K43" s="19"/>
      <c r="L43" s="19"/>
      <c r="M43" s="19"/>
      <c r="N43" s="19"/>
    </row>
    <row r="44" spans="1:19" x14ac:dyDescent="0.2">
      <c r="A44" s="19"/>
      <c r="B44" s="19"/>
      <c r="C44" s="19"/>
      <c r="D44" s="19"/>
      <c r="E44" s="19"/>
      <c r="F44" s="19"/>
      <c r="G44" s="19"/>
      <c r="H44" s="19"/>
      <c r="I44" s="19"/>
      <c r="J44" s="19"/>
    </row>
    <row r="46" spans="1:19" x14ac:dyDescent="0.2">
      <c r="A46" s="19"/>
      <c r="B46" s="19"/>
      <c r="C46" s="19"/>
      <c r="D46" s="19"/>
      <c r="E46" s="19"/>
      <c r="F46" s="19"/>
      <c r="G46" s="19"/>
      <c r="H46" s="19"/>
      <c r="I46" s="19"/>
      <c r="J46" s="19"/>
    </row>
    <row r="54" spans="3:12" x14ac:dyDescent="0.2">
      <c r="C54" s="19"/>
      <c r="F54" s="19"/>
      <c r="I54" s="19"/>
      <c r="L54" s="19"/>
    </row>
    <row r="55" spans="3:12" x14ac:dyDescent="0.2">
      <c r="C55" s="19"/>
      <c r="F55" s="19"/>
      <c r="I55" s="19"/>
      <c r="L55" s="19"/>
    </row>
  </sheetData>
  <mergeCells count="11">
    <mergeCell ref="A1:B1"/>
    <mergeCell ref="A3:A5"/>
    <mergeCell ref="B3:D3"/>
    <mergeCell ref="E3:G3"/>
    <mergeCell ref="A6:J6"/>
    <mergeCell ref="A2:J2"/>
    <mergeCell ref="A17:J17"/>
    <mergeCell ref="A28:J28"/>
    <mergeCell ref="H3:J3"/>
    <mergeCell ref="B5:J5"/>
    <mergeCell ref="A39:J39"/>
  </mergeCells>
  <hyperlinks>
    <hyperlink ref="A1" location="Inhalt!A1" display="Inhalt!A1"/>
  </hyperlinks>
  <pageMargins left="0.23622047244094491" right="0.23622047244094491" top="0.74803149606299213" bottom="0.74803149606299213" header="0.31496062992125984" footer="0.31496062992125984"/>
  <pageSetup paperSize="9" scale="92" orientation="landscape" r:id="rId1"/>
  <headerFooter>
    <oddHeader>&amp;CBildung in Deutschland 2016 -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Normal="100" workbookViewId="0">
      <selection sqref="A1:B1"/>
    </sheetView>
  </sheetViews>
  <sheetFormatPr baseColWidth="10" defaultRowHeight="12.75" x14ac:dyDescent="0.2"/>
  <cols>
    <col min="1" max="1" width="28.85546875" customWidth="1"/>
    <col min="2" max="2" width="14.7109375" customWidth="1"/>
    <col min="3" max="4" width="20.140625" customWidth="1"/>
    <col min="5" max="5" width="11.42578125" hidden="1" customWidth="1"/>
  </cols>
  <sheetData>
    <row r="1" spans="1:11" ht="25.5" customHeight="1" x14ac:dyDescent="0.2">
      <c r="A1" s="429" t="s">
        <v>114</v>
      </c>
      <c r="B1" s="429"/>
    </row>
    <row r="2" spans="1:11" ht="25.5" customHeight="1" x14ac:dyDescent="0.2">
      <c r="A2" s="430" t="s">
        <v>268</v>
      </c>
      <c r="B2" s="495"/>
      <c r="C2" s="495"/>
      <c r="D2" s="495"/>
      <c r="E2" s="21"/>
      <c r="F2" s="21"/>
      <c r="G2" s="21"/>
      <c r="H2" s="21"/>
      <c r="I2" s="21"/>
      <c r="J2" s="21"/>
      <c r="K2" s="21"/>
    </row>
    <row r="3" spans="1:11" ht="41.25" customHeight="1" x14ac:dyDescent="0.2">
      <c r="A3" s="431" t="s">
        <v>84</v>
      </c>
      <c r="B3" s="434" t="s">
        <v>65</v>
      </c>
      <c r="C3" s="440" t="s">
        <v>53</v>
      </c>
      <c r="D3" s="440"/>
      <c r="F3" s="1"/>
    </row>
    <row r="4" spans="1:11" ht="24.75" customHeight="1" x14ac:dyDescent="0.2">
      <c r="A4" s="432"/>
      <c r="B4" s="435"/>
      <c r="C4" s="127" t="s">
        <v>66</v>
      </c>
      <c r="D4" s="439" t="s">
        <v>70</v>
      </c>
      <c r="E4" s="440"/>
      <c r="F4" s="1"/>
    </row>
    <row r="5" spans="1:11" x14ac:dyDescent="0.2">
      <c r="A5" s="433"/>
      <c r="B5" s="436"/>
      <c r="C5" s="461" t="s">
        <v>103</v>
      </c>
      <c r="D5" s="462"/>
      <c r="F5" s="1"/>
    </row>
    <row r="6" spans="1:11" s="26" customFormat="1" ht="27" customHeight="1" x14ac:dyDescent="0.2">
      <c r="A6" s="20" t="s">
        <v>75</v>
      </c>
      <c r="B6" s="25" t="s">
        <v>76</v>
      </c>
      <c r="C6" s="27" t="s">
        <v>52</v>
      </c>
      <c r="D6" s="28" t="s">
        <v>54</v>
      </c>
      <c r="F6" s="32"/>
    </row>
    <row r="7" spans="1:11" s="26" customFormat="1" ht="27" customHeight="1" x14ac:dyDescent="0.2">
      <c r="A7" s="110" t="s">
        <v>77</v>
      </c>
      <c r="B7" s="150" t="s">
        <v>271</v>
      </c>
      <c r="C7" s="151" t="s">
        <v>332</v>
      </c>
      <c r="D7" s="152" t="s">
        <v>269</v>
      </c>
      <c r="F7" s="32"/>
    </row>
    <row r="8" spans="1:11" ht="27" customHeight="1" x14ac:dyDescent="0.2">
      <c r="A8" s="20" t="s">
        <v>78</v>
      </c>
      <c r="B8" s="25" t="s">
        <v>36</v>
      </c>
      <c r="C8" s="5" t="s">
        <v>37</v>
      </c>
      <c r="D8" s="6" t="s">
        <v>38</v>
      </c>
    </row>
    <row r="9" spans="1:11" ht="27" customHeight="1" x14ac:dyDescent="0.2">
      <c r="A9" s="110" t="s">
        <v>79</v>
      </c>
      <c r="B9" s="153">
        <v>2008</v>
      </c>
      <c r="C9" s="151" t="s">
        <v>55</v>
      </c>
      <c r="D9" s="152" t="s">
        <v>19</v>
      </c>
    </row>
    <row r="10" spans="1:11" ht="27" customHeight="1" x14ac:dyDescent="0.2">
      <c r="A10" s="20" t="s">
        <v>5</v>
      </c>
      <c r="B10" s="29" t="s">
        <v>6</v>
      </c>
      <c r="C10" s="27" t="s">
        <v>7</v>
      </c>
      <c r="D10" s="28" t="s">
        <v>8</v>
      </c>
    </row>
    <row r="11" spans="1:11" ht="27" customHeight="1" x14ac:dyDescent="0.2">
      <c r="A11" s="110" t="s">
        <v>58</v>
      </c>
      <c r="B11" s="153" t="s">
        <v>51</v>
      </c>
      <c r="C11" s="154" t="s">
        <v>56</v>
      </c>
      <c r="D11" s="155" t="s">
        <v>57</v>
      </c>
    </row>
    <row r="12" spans="1:11" ht="27" customHeight="1" x14ac:dyDescent="0.2">
      <c r="A12" s="35" t="s">
        <v>59</v>
      </c>
      <c r="B12" s="36">
        <v>2007</v>
      </c>
      <c r="C12" s="37" t="str">
        <f>" 18 (-)"</f>
        <v xml:space="preserve"> 18 (-)</v>
      </c>
      <c r="D12" s="38" t="str">
        <f>"41 (-)"</f>
        <v>41 (-)</v>
      </c>
    </row>
    <row r="13" spans="1:11" ht="65.25" customHeight="1" x14ac:dyDescent="0.2">
      <c r="A13" s="110" t="s">
        <v>31</v>
      </c>
      <c r="B13" s="153" t="s">
        <v>272</v>
      </c>
      <c r="C13" s="154" t="s">
        <v>274</v>
      </c>
      <c r="D13" s="155" t="s">
        <v>273</v>
      </c>
    </row>
    <row r="14" spans="1:11" ht="93" customHeight="1" x14ac:dyDescent="0.2">
      <c r="A14" s="494" t="s">
        <v>276</v>
      </c>
      <c r="B14" s="494"/>
      <c r="C14" s="494"/>
      <c r="D14" s="494"/>
    </row>
    <row r="15" spans="1:11" x14ac:dyDescent="0.2">
      <c r="A15" s="383" t="s">
        <v>20</v>
      </c>
      <c r="B15" s="383"/>
      <c r="C15" s="383"/>
      <c r="D15" s="383"/>
    </row>
    <row r="16" spans="1:11" s="30" customFormat="1" ht="24.75" customHeight="1" x14ac:dyDescent="0.2">
      <c r="A16" s="493" t="s">
        <v>125</v>
      </c>
      <c r="B16" s="493"/>
      <c r="C16" s="493"/>
      <c r="D16" s="493"/>
    </row>
    <row r="17" spans="1:4" ht="33.75" customHeight="1" x14ac:dyDescent="0.2">
      <c r="A17" s="493" t="s">
        <v>126</v>
      </c>
      <c r="B17" s="493"/>
      <c r="C17" s="493"/>
      <c r="D17" s="493"/>
    </row>
    <row r="18" spans="1:4" ht="12.75" customHeight="1" x14ac:dyDescent="0.2">
      <c r="A18" s="493" t="s">
        <v>127</v>
      </c>
      <c r="B18" s="493"/>
      <c r="C18" s="493"/>
      <c r="D18" s="493"/>
    </row>
    <row r="19" spans="1:4" ht="24.75" customHeight="1" x14ac:dyDescent="0.2">
      <c r="A19" s="493" t="s">
        <v>128</v>
      </c>
      <c r="B19" s="493"/>
      <c r="C19" s="493"/>
      <c r="D19" s="493"/>
    </row>
    <row r="20" spans="1:4" ht="25.5" customHeight="1" x14ac:dyDescent="0.2">
      <c r="A20" s="493" t="s">
        <v>129</v>
      </c>
      <c r="B20" s="493"/>
      <c r="C20" s="493"/>
      <c r="D20" s="493"/>
    </row>
    <row r="21" spans="1:4" ht="37.5" customHeight="1" x14ac:dyDescent="0.2">
      <c r="A21" s="425" t="s">
        <v>270</v>
      </c>
      <c r="B21" s="425"/>
      <c r="C21" s="425"/>
      <c r="D21" s="425"/>
    </row>
    <row r="22" spans="1:4" ht="37.5" customHeight="1" x14ac:dyDescent="0.2">
      <c r="A22" s="493" t="s">
        <v>48</v>
      </c>
      <c r="B22" s="493"/>
      <c r="C22" s="493"/>
      <c r="D22" s="493"/>
    </row>
    <row r="23" spans="1:4" ht="59.25" customHeight="1" x14ac:dyDescent="0.2">
      <c r="A23" s="425" t="s">
        <v>275</v>
      </c>
      <c r="B23" s="425"/>
      <c r="C23" s="425"/>
      <c r="D23" s="425"/>
    </row>
    <row r="24" spans="1:4" ht="24.75" customHeight="1" x14ac:dyDescent="0.2">
      <c r="A24" s="425" t="s">
        <v>124</v>
      </c>
      <c r="B24" s="425"/>
      <c r="C24" s="425"/>
      <c r="D24" s="425"/>
    </row>
  </sheetData>
  <mergeCells count="17">
    <mergeCell ref="A24:D24"/>
    <mergeCell ref="A21:D21"/>
    <mergeCell ref="A17:D17"/>
    <mergeCell ref="A18:D18"/>
    <mergeCell ref="A19:D19"/>
    <mergeCell ref="A20:D20"/>
    <mergeCell ref="A22:D22"/>
    <mergeCell ref="A23:D23"/>
    <mergeCell ref="A16:D16"/>
    <mergeCell ref="A1:B1"/>
    <mergeCell ref="A14:D14"/>
    <mergeCell ref="A2:D2"/>
    <mergeCell ref="C3:D3"/>
    <mergeCell ref="D4:E4"/>
    <mergeCell ref="A3:A5"/>
    <mergeCell ref="B3:B5"/>
    <mergeCell ref="C5:D5"/>
  </mergeCells>
  <phoneticPr fontId="39" type="noConversion"/>
  <hyperlinks>
    <hyperlink ref="A1" location="Inhalt!A1" display="Inhalt!A1"/>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Normal="100" workbookViewId="0">
      <selection sqref="A1:B1"/>
    </sheetView>
  </sheetViews>
  <sheetFormatPr baseColWidth="10" defaultRowHeight="12.75" x14ac:dyDescent="0.2"/>
  <cols>
    <col min="1" max="1" width="5.28515625" style="64" customWidth="1"/>
    <col min="2" max="4" width="15.85546875" customWidth="1"/>
    <col min="5" max="7" width="18.28515625" customWidth="1"/>
  </cols>
  <sheetData>
    <row r="1" spans="1:8" ht="25.5" customHeight="1" x14ac:dyDescent="0.2">
      <c r="A1" s="429" t="s">
        <v>114</v>
      </c>
      <c r="B1" s="429"/>
    </row>
    <row r="2" spans="1:8" ht="12.75" customHeight="1" x14ac:dyDescent="0.2">
      <c r="A2" s="483" t="s">
        <v>317</v>
      </c>
      <c r="B2" s="483"/>
      <c r="C2" s="483"/>
      <c r="D2" s="483"/>
      <c r="E2" s="483"/>
      <c r="F2" s="483"/>
      <c r="G2" s="483"/>
    </row>
    <row r="3" spans="1:8" ht="12.75" customHeight="1" x14ac:dyDescent="0.2">
      <c r="A3" s="448"/>
      <c r="B3" s="448"/>
      <c r="C3" s="448"/>
      <c r="D3" s="448"/>
      <c r="E3" s="448"/>
      <c r="F3" s="448"/>
      <c r="G3" s="448"/>
    </row>
    <row r="4" spans="1:8" ht="48.75" customHeight="1" x14ac:dyDescent="0.2">
      <c r="A4" s="486" t="s">
        <v>67</v>
      </c>
      <c r="B4" s="156" t="s">
        <v>104</v>
      </c>
      <c r="C4" s="157" t="s">
        <v>33</v>
      </c>
      <c r="D4" s="158" t="s">
        <v>34</v>
      </c>
      <c r="E4" s="157" t="s">
        <v>104</v>
      </c>
      <c r="F4" s="157" t="s">
        <v>33</v>
      </c>
      <c r="G4" s="158" t="s">
        <v>34</v>
      </c>
    </row>
    <row r="5" spans="1:8" ht="12.75" customHeight="1" x14ac:dyDescent="0.2">
      <c r="A5" s="502"/>
      <c r="B5" s="503" t="s">
        <v>102</v>
      </c>
      <c r="C5" s="504"/>
      <c r="D5" s="504"/>
      <c r="E5" s="496" t="s">
        <v>9</v>
      </c>
      <c r="F5" s="497"/>
      <c r="G5" s="497"/>
    </row>
    <row r="6" spans="1:8" ht="25.5" customHeight="1" x14ac:dyDescent="0.2">
      <c r="A6" s="82"/>
      <c r="B6" s="482" t="s">
        <v>324</v>
      </c>
      <c r="C6" s="482"/>
      <c r="D6" s="505"/>
      <c r="E6" s="498" t="s">
        <v>10</v>
      </c>
      <c r="F6" s="499"/>
      <c r="G6" s="499"/>
    </row>
    <row r="7" spans="1:8" x14ac:dyDescent="0.2">
      <c r="A7" s="78">
        <v>2005</v>
      </c>
      <c r="B7" s="79">
        <v>14174</v>
      </c>
      <c r="C7" s="79">
        <v>8483</v>
      </c>
      <c r="D7" s="79">
        <v>5691</v>
      </c>
      <c r="E7" s="98">
        <f>B7/B18*100</f>
        <v>164.87146679074095</v>
      </c>
      <c r="F7" s="98">
        <f t="shared" ref="F7:G16" si="0">C7/C18*100</f>
        <v>140.14538245498102</v>
      </c>
      <c r="G7" s="99">
        <f t="shared" si="0"/>
        <v>223.70283018867926</v>
      </c>
    </row>
    <row r="8" spans="1:8" x14ac:dyDescent="0.2">
      <c r="A8" s="159">
        <v>2006</v>
      </c>
      <c r="B8" s="160">
        <v>16872</v>
      </c>
      <c r="C8" s="160">
        <v>10310</v>
      </c>
      <c r="D8" s="160">
        <v>6562</v>
      </c>
      <c r="E8" s="161">
        <f t="shared" ref="E8:E16" si="1">B8/B19*100</f>
        <v>123.48678913854936</v>
      </c>
      <c r="F8" s="161">
        <f t="shared" si="0"/>
        <v>107.28407908428721</v>
      </c>
      <c r="G8" s="162">
        <f t="shared" si="0"/>
        <v>161.9047619047619</v>
      </c>
    </row>
    <row r="9" spans="1:8" x14ac:dyDescent="0.2">
      <c r="A9" s="78">
        <v>2007</v>
      </c>
      <c r="B9" s="79">
        <v>22237</v>
      </c>
      <c r="C9" s="79">
        <v>14201</v>
      </c>
      <c r="D9" s="79">
        <v>8036</v>
      </c>
      <c r="E9" s="98">
        <f t="shared" si="1"/>
        <v>104.31580428765774</v>
      </c>
      <c r="F9" s="98">
        <f t="shared" si="0"/>
        <v>108.33015485544281</v>
      </c>
      <c r="G9" s="99">
        <f t="shared" si="0"/>
        <v>97.904483430799218</v>
      </c>
    </row>
    <row r="10" spans="1:8" x14ac:dyDescent="0.2">
      <c r="A10" s="159">
        <v>2008</v>
      </c>
      <c r="B10" s="160">
        <v>34427</v>
      </c>
      <c r="C10" s="160">
        <v>22170</v>
      </c>
      <c r="D10" s="160">
        <v>12257</v>
      </c>
      <c r="E10" s="161">
        <f t="shared" si="1"/>
        <v>93.447517711245624</v>
      </c>
      <c r="F10" s="161">
        <f t="shared" si="0"/>
        <v>105.40579090001427</v>
      </c>
      <c r="G10" s="162">
        <f t="shared" si="0"/>
        <v>77.536690283400816</v>
      </c>
    </row>
    <row r="11" spans="1:8" x14ac:dyDescent="0.2">
      <c r="A11" s="78">
        <v>2009</v>
      </c>
      <c r="B11" s="79">
        <v>55620</v>
      </c>
      <c r="C11" s="79">
        <v>35659</v>
      </c>
      <c r="D11" s="79">
        <v>19961</v>
      </c>
      <c r="E11" s="98">
        <f t="shared" si="1"/>
        <v>82.275672317387063</v>
      </c>
      <c r="F11" s="98">
        <f t="shared" si="0"/>
        <v>113.05243801914908</v>
      </c>
      <c r="G11" s="99">
        <f t="shared" si="0"/>
        <v>55.354963948973932</v>
      </c>
    </row>
    <row r="12" spans="1:8" x14ac:dyDescent="0.2">
      <c r="A12" s="159">
        <v>2010</v>
      </c>
      <c r="B12" s="160">
        <v>76107</v>
      </c>
      <c r="C12" s="160">
        <v>52068</v>
      </c>
      <c r="D12" s="160">
        <v>24039</v>
      </c>
      <c r="E12" s="161">
        <f t="shared" si="1"/>
        <v>71.824805118816187</v>
      </c>
      <c r="F12" s="161">
        <f t="shared" si="0"/>
        <v>102.14418832761159</v>
      </c>
      <c r="G12" s="162">
        <f t="shared" si="0"/>
        <v>43.717605979595177</v>
      </c>
    </row>
    <row r="13" spans="1:8" x14ac:dyDescent="0.2">
      <c r="A13" s="78">
        <v>2011</v>
      </c>
      <c r="B13" s="79">
        <v>94616</v>
      </c>
      <c r="C13" s="79">
        <v>66001</v>
      </c>
      <c r="D13" s="79">
        <v>28615</v>
      </c>
      <c r="E13" s="98">
        <f t="shared" si="1"/>
        <v>65.644925173277457</v>
      </c>
      <c r="F13" s="98">
        <f t="shared" si="0"/>
        <v>96.618406991553343</v>
      </c>
      <c r="G13" s="99">
        <f t="shared" si="0"/>
        <v>37.739706153886736</v>
      </c>
    </row>
    <row r="14" spans="1:8" x14ac:dyDescent="0.2">
      <c r="A14" s="159">
        <v>2012</v>
      </c>
      <c r="B14" s="160">
        <v>111311</v>
      </c>
      <c r="C14" s="160">
        <v>78433</v>
      </c>
      <c r="D14" s="160">
        <v>32878</v>
      </c>
      <c r="E14" s="161">
        <f t="shared" si="1"/>
        <v>64.05356259135219</v>
      </c>
      <c r="F14" s="161">
        <f t="shared" si="0"/>
        <v>95.358111147584836</v>
      </c>
      <c r="G14" s="162">
        <f t="shared" si="0"/>
        <v>35.921640608782106</v>
      </c>
    </row>
    <row r="15" spans="1:8" x14ac:dyDescent="0.2">
      <c r="A15" s="91">
        <v>2013</v>
      </c>
      <c r="B15" s="92">
        <v>128592</v>
      </c>
      <c r="C15" s="92">
        <v>90378</v>
      </c>
      <c r="D15" s="93">
        <v>38214</v>
      </c>
      <c r="E15" s="98">
        <f t="shared" si="1"/>
        <v>65.37734122384235</v>
      </c>
      <c r="F15" s="98">
        <f t="shared" si="0"/>
        <v>97.284205767429839</v>
      </c>
      <c r="G15" s="99">
        <f t="shared" si="0"/>
        <v>36.818221233054885</v>
      </c>
      <c r="H15" s="295"/>
    </row>
    <row r="16" spans="1:8" x14ac:dyDescent="0.2">
      <c r="A16" s="163">
        <v>2014</v>
      </c>
      <c r="B16" s="164">
        <v>139691</v>
      </c>
      <c r="C16" s="164">
        <v>97699</v>
      </c>
      <c r="D16" s="165">
        <v>41992</v>
      </c>
      <c r="E16" s="166">
        <f t="shared" si="1"/>
        <v>64.326599404123243</v>
      </c>
      <c r="F16" s="166">
        <f t="shared" si="0"/>
        <v>93.916061060483713</v>
      </c>
      <c r="G16" s="167">
        <f t="shared" si="0"/>
        <v>37.118031308836656</v>
      </c>
      <c r="H16" s="295"/>
    </row>
    <row r="17" spans="1:8" ht="12.75" customHeight="1" x14ac:dyDescent="0.2">
      <c r="A17" s="82"/>
      <c r="B17" s="485" t="s">
        <v>25</v>
      </c>
      <c r="C17" s="485"/>
      <c r="D17" s="485"/>
      <c r="E17" s="188"/>
      <c r="F17" s="188"/>
      <c r="G17" s="188"/>
      <c r="H17" s="295"/>
    </row>
    <row r="18" spans="1:8" x14ac:dyDescent="0.2">
      <c r="A18" s="78">
        <v>2005</v>
      </c>
      <c r="B18" s="79">
        <v>8597</v>
      </c>
      <c r="C18" s="79">
        <v>6053</v>
      </c>
      <c r="D18" s="79">
        <v>2544</v>
      </c>
      <c r="E18" s="188"/>
      <c r="F18" s="188"/>
      <c r="G18" s="188"/>
      <c r="H18" s="295"/>
    </row>
    <row r="19" spans="1:8" x14ac:dyDescent="0.2">
      <c r="A19" s="159">
        <v>2006</v>
      </c>
      <c r="B19" s="160">
        <v>13663</v>
      </c>
      <c r="C19" s="160">
        <v>9610</v>
      </c>
      <c r="D19" s="160">
        <v>4053</v>
      </c>
      <c r="E19" s="188"/>
      <c r="F19" s="188"/>
      <c r="G19" s="188"/>
      <c r="H19" s="295"/>
    </row>
    <row r="20" spans="1:8" x14ac:dyDescent="0.2">
      <c r="A20" s="78">
        <v>2007</v>
      </c>
      <c r="B20" s="79">
        <v>21317</v>
      </c>
      <c r="C20" s="79">
        <v>13109</v>
      </c>
      <c r="D20" s="79">
        <v>8208</v>
      </c>
      <c r="E20" s="188"/>
      <c r="F20" s="188"/>
      <c r="G20" s="188"/>
      <c r="H20" s="295"/>
    </row>
    <row r="21" spans="1:8" x14ac:dyDescent="0.2">
      <c r="A21" s="159">
        <v>2008</v>
      </c>
      <c r="B21" s="160">
        <v>36841</v>
      </c>
      <c r="C21" s="160">
        <v>21033</v>
      </c>
      <c r="D21" s="160">
        <v>15808</v>
      </c>
      <c r="E21" s="188"/>
      <c r="F21" s="188"/>
      <c r="G21" s="188"/>
      <c r="H21" s="295"/>
    </row>
    <row r="22" spans="1:8" x14ac:dyDescent="0.2">
      <c r="A22" s="78">
        <v>2009</v>
      </c>
      <c r="B22" s="79">
        <v>67602</v>
      </c>
      <c r="C22" s="79">
        <v>31542</v>
      </c>
      <c r="D22" s="79">
        <v>36060</v>
      </c>
      <c r="E22" s="188"/>
      <c r="F22" s="188"/>
      <c r="G22" s="188"/>
      <c r="H22" s="295"/>
    </row>
    <row r="23" spans="1:8" x14ac:dyDescent="0.2">
      <c r="A23" s="159">
        <v>2010</v>
      </c>
      <c r="B23" s="160">
        <v>105962</v>
      </c>
      <c r="C23" s="160">
        <v>50975</v>
      </c>
      <c r="D23" s="160">
        <v>54987</v>
      </c>
      <c r="E23" s="188"/>
      <c r="F23" s="188"/>
      <c r="G23" s="188"/>
      <c r="H23" s="295"/>
    </row>
    <row r="24" spans="1:8" x14ac:dyDescent="0.2">
      <c r="A24" s="78">
        <v>2011</v>
      </c>
      <c r="B24" s="79">
        <v>144133</v>
      </c>
      <c r="C24" s="79">
        <v>68311</v>
      </c>
      <c r="D24" s="79">
        <v>75822</v>
      </c>
      <c r="E24" s="188"/>
      <c r="F24" s="188"/>
      <c r="G24" s="188"/>
      <c r="H24" s="295"/>
    </row>
    <row r="25" spans="1:8" x14ac:dyDescent="0.2">
      <c r="A25" s="168">
        <v>2012</v>
      </c>
      <c r="B25" s="160">
        <v>173778</v>
      </c>
      <c r="C25" s="160">
        <v>82251</v>
      </c>
      <c r="D25" s="160">
        <v>91527</v>
      </c>
      <c r="E25" s="188"/>
      <c r="F25" s="188"/>
      <c r="G25" s="188"/>
      <c r="H25" s="295"/>
    </row>
    <row r="26" spans="1:8" x14ac:dyDescent="0.2">
      <c r="A26" s="91">
        <v>2013</v>
      </c>
      <c r="B26" s="92">
        <v>196692</v>
      </c>
      <c r="C26" s="92">
        <v>92901</v>
      </c>
      <c r="D26" s="93">
        <v>103791</v>
      </c>
      <c r="E26" s="188"/>
      <c r="F26" s="188"/>
      <c r="G26" s="188"/>
      <c r="H26" s="295"/>
    </row>
    <row r="27" spans="1:8" x14ac:dyDescent="0.2">
      <c r="A27" s="163">
        <v>2014</v>
      </c>
      <c r="B27" s="164">
        <v>217159</v>
      </c>
      <c r="C27" s="164">
        <v>104028</v>
      </c>
      <c r="D27" s="165">
        <v>113131</v>
      </c>
      <c r="E27" s="188"/>
      <c r="F27" s="188"/>
      <c r="G27" s="188"/>
      <c r="H27" s="295"/>
    </row>
    <row r="28" spans="1:8" ht="59.25" customHeight="1" x14ac:dyDescent="0.2">
      <c r="A28" s="500" t="s">
        <v>229</v>
      </c>
      <c r="B28" s="501"/>
      <c r="C28" s="501"/>
      <c r="D28" s="501"/>
      <c r="E28" s="501"/>
      <c r="F28" s="501"/>
      <c r="G28" s="501"/>
      <c r="H28" s="295"/>
    </row>
    <row r="29" spans="1:8" x14ac:dyDescent="0.2">
      <c r="H29" s="295"/>
    </row>
    <row r="38" spans="3:3" x14ac:dyDescent="0.2">
      <c r="C38" s="31"/>
    </row>
  </sheetData>
  <mergeCells count="9">
    <mergeCell ref="E5:G5"/>
    <mergeCell ref="E6:G6"/>
    <mergeCell ref="A2:G3"/>
    <mergeCell ref="A28:G28"/>
    <mergeCell ref="A1:B1"/>
    <mergeCell ref="A4:A5"/>
    <mergeCell ref="B5:D5"/>
    <mergeCell ref="B17:D17"/>
    <mergeCell ref="B6:D6"/>
  </mergeCells>
  <phoneticPr fontId="39" type="noConversion"/>
  <hyperlinks>
    <hyperlink ref="A1" location="Inhalt!A1" display="Inhalt!A1"/>
  </hyperlinks>
  <pageMargins left="0.23622047244094491" right="0.23622047244094491" top="0.74803149606299213" bottom="0.74803149606299213" header="0.31496062992125984" footer="0.31496062992125984"/>
  <pageSetup paperSize="9" orientation="landscape" r:id="rId1"/>
  <headerFooter>
    <oddHeader>&amp;CBildung in Deutschland 2016 -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3"/>
  <sheetViews>
    <sheetView zoomScaleNormal="100" workbookViewId="0"/>
  </sheetViews>
  <sheetFormatPr baseColWidth="10" defaultRowHeight="12.75" x14ac:dyDescent="0.2"/>
  <cols>
    <col min="1" max="1" width="46.28515625" customWidth="1"/>
    <col min="2" max="2" width="9.28515625" customWidth="1"/>
    <col min="3" max="3" width="3.140625" customWidth="1"/>
    <col min="4" max="4" width="9.28515625" customWidth="1"/>
    <col min="5" max="5" width="3.140625" bestFit="1" customWidth="1"/>
    <col min="6" max="6" width="9.28515625" customWidth="1"/>
    <col min="7" max="7" width="3.140625" bestFit="1" customWidth="1"/>
    <col min="8" max="8" width="9.28515625" customWidth="1"/>
    <col min="9" max="9" width="3.140625" bestFit="1" customWidth="1"/>
    <col min="10" max="10" width="9.28515625" customWidth="1"/>
    <col min="11" max="11" width="3.140625" bestFit="1" customWidth="1"/>
    <col min="12" max="12" width="9.28515625" customWidth="1"/>
    <col min="13" max="13" width="3.140625" bestFit="1" customWidth="1"/>
  </cols>
  <sheetData>
    <row r="1" spans="1:21" ht="25.5" customHeight="1" x14ac:dyDescent="0.2">
      <c r="A1" s="319" t="s">
        <v>114</v>
      </c>
      <c r="B1" s="88"/>
      <c r="C1" s="14"/>
      <c r="D1" s="14"/>
      <c r="E1" s="14"/>
      <c r="F1" s="14"/>
      <c r="G1" s="14"/>
      <c r="H1" s="14"/>
      <c r="I1" s="14"/>
      <c r="J1" s="14"/>
      <c r="K1" s="14"/>
      <c r="L1" s="14"/>
      <c r="M1" s="14"/>
      <c r="N1" s="15"/>
      <c r="O1" s="14"/>
      <c r="P1" s="14"/>
      <c r="Q1" s="14"/>
      <c r="R1" s="14"/>
      <c r="S1" s="14"/>
      <c r="T1" s="14"/>
      <c r="U1" s="14"/>
    </row>
    <row r="2" spans="1:21" s="1" customFormat="1" ht="41.25" customHeight="1" x14ac:dyDescent="0.2">
      <c r="A2" s="430" t="s">
        <v>278</v>
      </c>
      <c r="B2" s="430"/>
      <c r="C2" s="430"/>
      <c r="D2" s="430"/>
      <c r="E2" s="430"/>
      <c r="F2" s="430"/>
      <c r="G2" s="430"/>
      <c r="H2" s="430"/>
      <c r="I2" s="430"/>
      <c r="J2" s="430"/>
      <c r="K2" s="430"/>
      <c r="L2" s="430"/>
      <c r="M2" s="430"/>
      <c r="N2" s="106"/>
      <c r="O2" s="106"/>
      <c r="P2" s="32"/>
      <c r="Q2" s="32"/>
      <c r="R2" s="105"/>
      <c r="S2" s="105"/>
      <c r="T2" s="105"/>
      <c r="U2" s="105"/>
    </row>
    <row r="3" spans="1:21" ht="12.75" customHeight="1" x14ac:dyDescent="0.2">
      <c r="A3" s="527" t="s">
        <v>166</v>
      </c>
      <c r="B3" s="529" t="s">
        <v>248</v>
      </c>
      <c r="C3" s="530"/>
      <c r="D3" s="530"/>
      <c r="E3" s="530"/>
      <c r="F3" s="530"/>
      <c r="G3" s="530"/>
      <c r="H3" s="530"/>
      <c r="I3" s="530"/>
      <c r="J3" s="530"/>
      <c r="K3" s="530"/>
      <c r="L3" s="531"/>
      <c r="M3" s="531"/>
    </row>
    <row r="4" spans="1:21" x14ac:dyDescent="0.2">
      <c r="A4" s="528"/>
      <c r="B4" s="439" t="s">
        <v>167</v>
      </c>
      <c r="C4" s="532"/>
      <c r="D4" s="439" t="s">
        <v>168</v>
      </c>
      <c r="E4" s="532"/>
      <c r="F4" s="439" t="s">
        <v>169</v>
      </c>
      <c r="G4" s="532"/>
      <c r="H4" s="439" t="s">
        <v>170</v>
      </c>
      <c r="I4" s="532"/>
      <c r="J4" s="439" t="s">
        <v>171</v>
      </c>
      <c r="K4" s="440"/>
      <c r="L4" s="439" t="s">
        <v>172</v>
      </c>
      <c r="M4" s="440"/>
    </row>
    <row r="5" spans="1:21" ht="12.75" customHeight="1" x14ac:dyDescent="0.2">
      <c r="A5" s="528"/>
      <c r="B5" s="516" t="s">
        <v>173</v>
      </c>
      <c r="C5" s="517"/>
      <c r="D5" s="517"/>
      <c r="E5" s="517"/>
      <c r="F5" s="517"/>
      <c r="G5" s="517"/>
      <c r="H5" s="517"/>
      <c r="I5" s="517"/>
      <c r="J5" s="517"/>
      <c r="K5" s="517"/>
      <c r="L5" s="518"/>
      <c r="M5" s="518"/>
    </row>
    <row r="6" spans="1:21" x14ac:dyDescent="0.2">
      <c r="A6" s="519" t="s">
        <v>224</v>
      </c>
      <c r="B6" s="520"/>
      <c r="C6" s="520"/>
      <c r="D6" s="520"/>
      <c r="E6" s="520"/>
      <c r="F6" s="520"/>
      <c r="G6" s="520"/>
      <c r="H6" s="520"/>
      <c r="I6" s="520"/>
      <c r="J6" s="520"/>
      <c r="K6" s="520"/>
      <c r="L6" s="520"/>
      <c r="M6" s="520"/>
    </row>
    <row r="7" spans="1:21" ht="12.75" customHeight="1" x14ac:dyDescent="0.2">
      <c r="A7" s="189" t="s">
        <v>174</v>
      </c>
      <c r="B7" s="190"/>
      <c r="C7" s="191"/>
      <c r="D7" s="190"/>
      <c r="E7" s="191"/>
      <c r="F7" s="190"/>
      <c r="G7" s="191"/>
      <c r="H7" s="190"/>
      <c r="I7" s="191"/>
      <c r="J7" s="190"/>
      <c r="K7" s="191"/>
      <c r="L7" s="190"/>
      <c r="M7" s="192"/>
    </row>
    <row r="8" spans="1:21" ht="12.75" customHeight="1" x14ac:dyDescent="0.2">
      <c r="A8" s="193" t="s">
        <v>97</v>
      </c>
      <c r="B8" s="194">
        <v>0.05</v>
      </c>
      <c r="C8" s="195" t="s">
        <v>176</v>
      </c>
      <c r="D8" s="194">
        <v>7.0000000000000007E-2</v>
      </c>
      <c r="E8" s="195" t="s">
        <v>177</v>
      </c>
      <c r="F8" s="194">
        <v>7.0000000000000007E-2</v>
      </c>
      <c r="G8" s="195" t="s">
        <v>177</v>
      </c>
      <c r="H8" s="194">
        <v>0.06</v>
      </c>
      <c r="I8" s="195" t="s">
        <v>177</v>
      </c>
      <c r="J8" s="194">
        <v>0.04</v>
      </c>
      <c r="K8" s="195" t="s">
        <v>176</v>
      </c>
      <c r="L8" s="194">
        <v>0.06</v>
      </c>
      <c r="M8" s="196" t="s">
        <v>177</v>
      </c>
    </row>
    <row r="9" spans="1:21" ht="13.5" x14ac:dyDescent="0.2">
      <c r="A9" s="189" t="s">
        <v>200</v>
      </c>
      <c r="B9" s="197"/>
      <c r="C9" s="191"/>
      <c r="D9" s="197"/>
      <c r="E9" s="191"/>
      <c r="F9" s="197"/>
      <c r="G9" s="191"/>
      <c r="H9" s="197"/>
      <c r="I9" s="191"/>
      <c r="J9" s="197"/>
      <c r="K9" s="191"/>
      <c r="L9" s="197"/>
      <c r="M9" s="192"/>
    </row>
    <row r="10" spans="1:21" ht="12.75" customHeight="1" x14ac:dyDescent="0.2">
      <c r="A10" s="198" t="s">
        <v>183</v>
      </c>
      <c r="B10" s="194">
        <v>0.16</v>
      </c>
      <c r="C10" s="195" t="s">
        <v>175</v>
      </c>
      <c r="D10" s="194">
        <v>0.11</v>
      </c>
      <c r="E10" s="195" t="s">
        <v>175</v>
      </c>
      <c r="F10" s="205">
        <v>0.1</v>
      </c>
      <c r="G10" s="195" t="s">
        <v>175</v>
      </c>
      <c r="H10" s="194">
        <v>0.08</v>
      </c>
      <c r="I10" s="195" t="s">
        <v>175</v>
      </c>
      <c r="J10" s="194">
        <v>7.0000000000000007E-2</v>
      </c>
      <c r="K10" s="195" t="s">
        <v>177</v>
      </c>
      <c r="L10" s="194">
        <v>7.0000000000000007E-2</v>
      </c>
      <c r="M10" s="196" t="s">
        <v>177</v>
      </c>
    </row>
    <row r="11" spans="1:21" ht="12.75" customHeight="1" x14ac:dyDescent="0.2">
      <c r="A11" s="189" t="s">
        <v>201</v>
      </c>
      <c r="B11" s="197"/>
      <c r="C11" s="191"/>
      <c r="D11" s="197"/>
      <c r="E11" s="191"/>
      <c r="F11" s="197"/>
      <c r="G11" s="191"/>
      <c r="H11" s="197"/>
      <c r="I11" s="191"/>
      <c r="J11" s="197"/>
      <c r="K11" s="191"/>
      <c r="L11" s="197"/>
      <c r="M11" s="192"/>
    </row>
    <row r="12" spans="1:21" x14ac:dyDescent="0.2">
      <c r="A12" s="193" t="s">
        <v>184</v>
      </c>
      <c r="B12" s="194">
        <v>0.01</v>
      </c>
      <c r="C12" s="195"/>
      <c r="D12" s="229">
        <v>0</v>
      </c>
      <c r="E12" s="195"/>
      <c r="F12" s="194">
        <v>0.02</v>
      </c>
      <c r="G12" s="195"/>
      <c r="H12" s="194">
        <v>0.04</v>
      </c>
      <c r="I12" s="195"/>
      <c r="J12" s="194">
        <v>0.04</v>
      </c>
      <c r="K12" s="195"/>
      <c r="L12" s="194">
        <v>0.04</v>
      </c>
      <c r="M12" s="196"/>
    </row>
    <row r="13" spans="1:21" ht="13.5" x14ac:dyDescent="0.2">
      <c r="A13" s="192" t="s">
        <v>202</v>
      </c>
      <c r="B13" s="197"/>
      <c r="C13" s="191"/>
      <c r="D13" s="197"/>
      <c r="E13" s="191"/>
      <c r="F13" s="197"/>
      <c r="G13" s="191"/>
      <c r="H13" s="197"/>
      <c r="I13" s="191"/>
      <c r="J13" s="197"/>
      <c r="K13" s="191"/>
      <c r="L13" s="197"/>
      <c r="M13" s="192"/>
    </row>
    <row r="14" spans="1:21" ht="12.75" customHeight="1" x14ac:dyDescent="0.2">
      <c r="A14" s="193" t="s">
        <v>39</v>
      </c>
      <c r="B14" s="215">
        <v>-0.03</v>
      </c>
      <c r="C14" s="207"/>
      <c r="D14" s="214">
        <v>0.01</v>
      </c>
      <c r="E14" s="207"/>
      <c r="F14" s="230">
        <v>0</v>
      </c>
      <c r="G14" s="207"/>
      <c r="H14" s="214">
        <v>-0.01</v>
      </c>
      <c r="I14" s="207"/>
      <c r="J14" s="214">
        <v>-0.01</v>
      </c>
      <c r="K14" s="207"/>
      <c r="L14" s="214">
        <v>-0.03</v>
      </c>
      <c r="M14" s="208"/>
    </row>
    <row r="15" spans="1:21" x14ac:dyDescent="0.2">
      <c r="A15" s="524" t="s">
        <v>223</v>
      </c>
      <c r="B15" s="525"/>
      <c r="C15" s="525"/>
      <c r="D15" s="525"/>
      <c r="E15" s="525"/>
      <c r="F15" s="525"/>
      <c r="G15" s="525"/>
      <c r="H15" s="525"/>
      <c r="I15" s="525"/>
      <c r="J15" s="525"/>
      <c r="K15" s="525"/>
      <c r="L15" s="525"/>
      <c r="M15" s="525"/>
    </row>
    <row r="16" spans="1:21" ht="13.5" x14ac:dyDescent="0.2">
      <c r="A16" s="189" t="s">
        <v>203</v>
      </c>
      <c r="B16" s="190"/>
      <c r="C16" s="191"/>
      <c r="D16" s="190"/>
      <c r="E16" s="191"/>
      <c r="F16" s="236"/>
      <c r="G16" s="191"/>
      <c r="H16" s="236"/>
      <c r="I16" s="191"/>
      <c r="J16" s="236"/>
      <c r="K16" s="191"/>
      <c r="L16" s="236"/>
      <c r="M16" s="192"/>
    </row>
    <row r="17" spans="1:13" x14ac:dyDescent="0.2">
      <c r="A17" s="193" t="s">
        <v>185</v>
      </c>
      <c r="B17" s="202"/>
      <c r="C17" s="195"/>
      <c r="D17" s="202">
        <v>0.11</v>
      </c>
      <c r="E17" s="195" t="s">
        <v>175</v>
      </c>
      <c r="F17" s="194">
        <v>0.09</v>
      </c>
      <c r="G17" s="204" t="s">
        <v>175</v>
      </c>
      <c r="H17" s="205">
        <v>0.09</v>
      </c>
      <c r="I17" s="204" t="s">
        <v>175</v>
      </c>
      <c r="J17" s="205">
        <v>0.09</v>
      </c>
      <c r="K17" s="195" t="s">
        <v>175</v>
      </c>
      <c r="L17" s="194">
        <v>0.09</v>
      </c>
      <c r="M17" s="196" t="s">
        <v>175</v>
      </c>
    </row>
    <row r="18" spans="1:13" ht="25.5" x14ac:dyDescent="0.2">
      <c r="A18" s="189" t="s">
        <v>186</v>
      </c>
      <c r="B18" s="190"/>
      <c r="C18" s="191"/>
      <c r="D18" s="190"/>
      <c r="E18" s="191"/>
      <c r="F18" s="231"/>
      <c r="G18" s="232"/>
      <c r="H18" s="231"/>
      <c r="I18" s="232"/>
      <c r="J18" s="231"/>
      <c r="K18" s="232"/>
      <c r="L18" s="231"/>
      <c r="M18" s="211"/>
    </row>
    <row r="19" spans="1:13" x14ac:dyDescent="0.2">
      <c r="A19" s="193" t="s">
        <v>187</v>
      </c>
      <c r="B19" s="202"/>
      <c r="C19" s="195"/>
      <c r="D19" s="217">
        <v>0.21</v>
      </c>
      <c r="E19" s="219" t="s">
        <v>175</v>
      </c>
      <c r="F19" s="233">
        <v>0.21</v>
      </c>
      <c r="G19" s="234" t="s">
        <v>175</v>
      </c>
      <c r="H19" s="233">
        <v>0.19</v>
      </c>
      <c r="I19" s="234" t="s">
        <v>175</v>
      </c>
      <c r="J19" s="233">
        <v>0.18</v>
      </c>
      <c r="K19" s="234" t="s">
        <v>175</v>
      </c>
      <c r="L19" s="233">
        <v>0.18</v>
      </c>
      <c r="M19" s="220" t="s">
        <v>177</v>
      </c>
    </row>
    <row r="20" spans="1:13" ht="25.5" x14ac:dyDescent="0.2">
      <c r="A20" s="189" t="s">
        <v>342</v>
      </c>
      <c r="B20" s="190"/>
      <c r="C20" s="191"/>
      <c r="D20" s="190"/>
      <c r="E20" s="191"/>
      <c r="F20" s="236"/>
      <c r="G20" s="191"/>
      <c r="H20" s="236"/>
      <c r="I20" s="191"/>
      <c r="J20" s="236"/>
      <c r="K20" s="191"/>
      <c r="L20" s="236"/>
      <c r="M20" s="192"/>
    </row>
    <row r="21" spans="1:13" x14ac:dyDescent="0.2">
      <c r="A21" s="193" t="s">
        <v>188</v>
      </c>
      <c r="B21" s="202"/>
      <c r="C21" s="195"/>
      <c r="D21" s="202">
        <v>0.01</v>
      </c>
      <c r="E21" s="195"/>
      <c r="F21" s="205">
        <v>0</v>
      </c>
      <c r="G21" s="195"/>
      <c r="H21" s="205">
        <v>0</v>
      </c>
      <c r="I21" s="195"/>
      <c r="J21" s="194">
        <v>0.01</v>
      </c>
      <c r="K21" s="195"/>
      <c r="L21" s="194">
        <v>0.01</v>
      </c>
      <c r="M21" s="196"/>
    </row>
    <row r="22" spans="1:13" x14ac:dyDescent="0.2">
      <c r="A22" s="199" t="s">
        <v>189</v>
      </c>
      <c r="B22" s="190"/>
      <c r="C22" s="191"/>
      <c r="D22" s="190">
        <v>0.11</v>
      </c>
      <c r="E22" s="191" t="s">
        <v>175</v>
      </c>
      <c r="F22" s="212">
        <v>0.1</v>
      </c>
      <c r="G22" s="191" t="s">
        <v>175</v>
      </c>
      <c r="H22" s="212">
        <v>0.1</v>
      </c>
      <c r="I22" s="191" t="s">
        <v>175</v>
      </c>
      <c r="J22" s="212">
        <v>0.1</v>
      </c>
      <c r="K22" s="191" t="s">
        <v>175</v>
      </c>
      <c r="L22" s="197">
        <v>0.09</v>
      </c>
      <c r="M22" s="192" t="s">
        <v>175</v>
      </c>
    </row>
    <row r="23" spans="1:13" x14ac:dyDescent="0.2">
      <c r="A23" s="216" t="s">
        <v>138</v>
      </c>
      <c r="B23" s="217"/>
      <c r="C23" s="218"/>
      <c r="D23" s="217">
        <v>0.02</v>
      </c>
      <c r="E23" s="219"/>
      <c r="F23" s="220">
        <v>0.02</v>
      </c>
      <c r="G23" s="219"/>
      <c r="H23" s="221">
        <v>0.02</v>
      </c>
      <c r="I23" s="219"/>
      <c r="J23" s="220">
        <v>0.02</v>
      </c>
      <c r="K23" s="219"/>
      <c r="L23" s="220">
        <v>0.02</v>
      </c>
      <c r="M23" s="218"/>
    </row>
    <row r="24" spans="1:13" x14ac:dyDescent="0.2">
      <c r="A24" s="199" t="s">
        <v>190</v>
      </c>
      <c r="B24" s="190"/>
      <c r="C24" s="192"/>
      <c r="D24" s="190">
        <v>-0.05</v>
      </c>
      <c r="E24" s="191"/>
      <c r="F24" s="211">
        <v>-0.05</v>
      </c>
      <c r="G24" s="191"/>
      <c r="H24" s="213">
        <v>-0.06</v>
      </c>
      <c r="I24" s="191"/>
      <c r="J24" s="211">
        <v>-0.06</v>
      </c>
      <c r="K24" s="191"/>
      <c r="L24" s="211">
        <v>-0.05</v>
      </c>
      <c r="M24" s="192"/>
    </row>
    <row r="25" spans="1:13" x14ac:dyDescent="0.2">
      <c r="A25" s="216" t="s">
        <v>100</v>
      </c>
      <c r="B25" s="222"/>
      <c r="C25" s="223"/>
      <c r="D25" s="222">
        <v>0.32</v>
      </c>
      <c r="E25" s="224" t="s">
        <v>175</v>
      </c>
      <c r="F25" s="220">
        <v>0.32</v>
      </c>
      <c r="G25" s="224" t="s">
        <v>175</v>
      </c>
      <c r="H25" s="225">
        <v>0.32</v>
      </c>
      <c r="I25" s="224" t="s">
        <v>175</v>
      </c>
      <c r="J25" s="220">
        <v>0.33</v>
      </c>
      <c r="K25" s="224" t="s">
        <v>175</v>
      </c>
      <c r="L25" s="220">
        <v>0.33</v>
      </c>
      <c r="M25" s="223" t="s">
        <v>175</v>
      </c>
    </row>
    <row r="26" spans="1:13" x14ac:dyDescent="0.2">
      <c r="A26" s="524" t="s">
        <v>178</v>
      </c>
      <c r="B26" s="525"/>
      <c r="C26" s="525"/>
      <c r="D26" s="525"/>
      <c r="E26" s="525"/>
      <c r="F26" s="524"/>
      <c r="G26" s="525"/>
      <c r="H26" s="525"/>
      <c r="I26" s="525"/>
      <c r="J26" s="524"/>
      <c r="K26" s="525"/>
      <c r="L26" s="524"/>
      <c r="M26" s="525"/>
    </row>
    <row r="27" spans="1:13" x14ac:dyDescent="0.2">
      <c r="A27" s="192" t="s">
        <v>179</v>
      </c>
      <c r="B27" s="190"/>
      <c r="C27" s="191"/>
      <c r="D27" s="190"/>
      <c r="E27" s="191"/>
      <c r="F27" s="210">
        <v>-7.0000000000000007E-2</v>
      </c>
      <c r="G27" s="191" t="s">
        <v>175</v>
      </c>
      <c r="H27" s="197">
        <v>-7.0000000000000007E-2</v>
      </c>
      <c r="I27" s="191" t="s">
        <v>175</v>
      </c>
      <c r="J27" s="197">
        <v>-7.0000000000000007E-2</v>
      </c>
      <c r="K27" s="191" t="s">
        <v>175</v>
      </c>
      <c r="L27" s="197">
        <v>-0.04</v>
      </c>
      <c r="M27" s="192" t="s">
        <v>176</v>
      </c>
    </row>
    <row r="28" spans="1:13" ht="12.75" customHeight="1" x14ac:dyDescent="0.2">
      <c r="A28" s="218" t="s">
        <v>191</v>
      </c>
      <c r="B28" s="222"/>
      <c r="C28" s="224"/>
      <c r="D28" s="222"/>
      <c r="E28" s="224"/>
      <c r="F28" s="222">
        <v>0.05</v>
      </c>
      <c r="G28" s="224" t="s">
        <v>175</v>
      </c>
      <c r="H28" s="226">
        <v>0.04</v>
      </c>
      <c r="I28" s="224" t="s">
        <v>175</v>
      </c>
      <c r="J28" s="226">
        <v>0.04</v>
      </c>
      <c r="K28" s="224" t="s">
        <v>175</v>
      </c>
      <c r="L28" s="226">
        <v>0.04</v>
      </c>
      <c r="M28" s="223" t="s">
        <v>175</v>
      </c>
    </row>
    <row r="29" spans="1:13" x14ac:dyDescent="0.2">
      <c r="A29" s="511" t="s">
        <v>180</v>
      </c>
      <c r="B29" s="511"/>
      <c r="C29" s="511"/>
      <c r="D29" s="511"/>
      <c r="E29" s="511"/>
      <c r="F29" s="511"/>
      <c r="G29" s="511"/>
      <c r="H29" s="511"/>
      <c r="I29" s="511"/>
      <c r="J29" s="511"/>
      <c r="K29" s="511"/>
      <c r="L29" s="511"/>
      <c r="M29" s="512"/>
    </row>
    <row r="30" spans="1:13" ht="13.5" x14ac:dyDescent="0.2">
      <c r="A30" s="192" t="s">
        <v>192</v>
      </c>
      <c r="B30" s="190"/>
      <c r="C30" s="191"/>
      <c r="D30" s="190"/>
      <c r="E30" s="191"/>
      <c r="F30" s="190"/>
      <c r="G30" s="191"/>
      <c r="H30" s="190">
        <v>-0.03</v>
      </c>
      <c r="I30" s="191" t="s">
        <v>175</v>
      </c>
      <c r="J30" s="197">
        <v>-0.03</v>
      </c>
      <c r="K30" s="191" t="s">
        <v>175</v>
      </c>
      <c r="L30" s="197">
        <v>-0.03</v>
      </c>
      <c r="M30" s="192" t="s">
        <v>175</v>
      </c>
    </row>
    <row r="31" spans="1:13" ht="13.5" x14ac:dyDescent="0.2">
      <c r="A31" s="196" t="s">
        <v>193</v>
      </c>
      <c r="B31" s="202"/>
      <c r="C31" s="195"/>
      <c r="D31" s="202"/>
      <c r="E31" s="195"/>
      <c r="F31" s="202"/>
      <c r="G31" s="195"/>
      <c r="H31" s="202">
        <v>-0.02</v>
      </c>
      <c r="I31" s="195" t="s">
        <v>177</v>
      </c>
      <c r="J31" s="194">
        <v>-0.02</v>
      </c>
      <c r="K31" s="195" t="s">
        <v>177</v>
      </c>
      <c r="L31" s="194">
        <v>-0.02</v>
      </c>
      <c r="M31" s="196" t="s">
        <v>177</v>
      </c>
    </row>
    <row r="32" spans="1:13" ht="13.5" x14ac:dyDescent="0.2">
      <c r="A32" s="192" t="s">
        <v>194</v>
      </c>
      <c r="B32" s="203"/>
      <c r="C32" s="200"/>
      <c r="D32" s="203"/>
      <c r="E32" s="200"/>
      <c r="F32" s="203"/>
      <c r="G32" s="200"/>
      <c r="H32" s="203">
        <v>-0.01</v>
      </c>
      <c r="I32" s="200"/>
      <c r="J32" s="206">
        <v>-0.01</v>
      </c>
      <c r="K32" s="209"/>
      <c r="L32" s="206">
        <v>-0.01</v>
      </c>
      <c r="M32" s="227"/>
    </row>
    <row r="33" spans="1:24" x14ac:dyDescent="0.2">
      <c r="A33" s="511" t="s">
        <v>181</v>
      </c>
      <c r="B33" s="511"/>
      <c r="C33" s="511"/>
      <c r="D33" s="511"/>
      <c r="E33" s="511"/>
      <c r="F33" s="511"/>
      <c r="G33" s="511"/>
      <c r="H33" s="511"/>
      <c r="I33" s="511"/>
      <c r="J33" s="511"/>
      <c r="K33" s="511"/>
      <c r="L33" s="511"/>
      <c r="M33" s="512"/>
    </row>
    <row r="34" spans="1:24" ht="25.5" x14ac:dyDescent="0.2">
      <c r="A34" s="192" t="s">
        <v>205</v>
      </c>
      <c r="B34" s="190"/>
      <c r="C34" s="191"/>
      <c r="D34" s="190"/>
      <c r="E34" s="191"/>
      <c r="F34" s="190"/>
      <c r="G34" s="191"/>
      <c r="H34" s="190"/>
      <c r="I34" s="191"/>
      <c r="J34" s="190">
        <v>0.02</v>
      </c>
      <c r="K34" s="191" t="s">
        <v>176</v>
      </c>
      <c r="L34" s="197">
        <v>0.02</v>
      </c>
      <c r="M34" s="192" t="s">
        <v>176</v>
      </c>
    </row>
    <row r="35" spans="1:24" ht="13.5" x14ac:dyDescent="0.2">
      <c r="A35" s="196" t="s">
        <v>206</v>
      </c>
      <c r="B35" s="202"/>
      <c r="C35" s="195"/>
      <c r="D35" s="202"/>
      <c r="E35" s="195"/>
      <c r="F35" s="202"/>
      <c r="G35" s="195"/>
      <c r="H35" s="202"/>
      <c r="I35" s="195"/>
      <c r="J35" s="202">
        <v>0.03</v>
      </c>
      <c r="K35" s="195" t="s">
        <v>177</v>
      </c>
      <c r="L35" s="194">
        <v>0.03</v>
      </c>
      <c r="M35" s="196" t="s">
        <v>177</v>
      </c>
    </row>
    <row r="36" spans="1:24" ht="13.5" x14ac:dyDescent="0.2">
      <c r="A36" s="192" t="s">
        <v>195</v>
      </c>
      <c r="B36" s="190"/>
      <c r="C36" s="191"/>
      <c r="D36" s="190"/>
      <c r="E36" s="191"/>
      <c r="F36" s="190"/>
      <c r="G36" s="191"/>
      <c r="H36" s="190"/>
      <c r="I36" s="191"/>
      <c r="J36" s="210">
        <v>0</v>
      </c>
      <c r="K36" s="191"/>
      <c r="L36" s="212">
        <v>0</v>
      </c>
      <c r="M36" s="192"/>
    </row>
    <row r="37" spans="1:24" ht="13.5" x14ac:dyDescent="0.2">
      <c r="A37" s="218" t="s">
        <v>196</v>
      </c>
      <c r="B37" s="222"/>
      <c r="C37" s="224"/>
      <c r="D37" s="223"/>
      <c r="E37" s="224"/>
      <c r="F37" s="223"/>
      <c r="G37" s="224"/>
      <c r="H37" s="223"/>
      <c r="I37" s="224"/>
      <c r="J37" s="223">
        <v>0.03</v>
      </c>
      <c r="K37" s="224" t="s">
        <v>177</v>
      </c>
      <c r="L37" s="228">
        <v>0.03</v>
      </c>
      <c r="M37" s="223" t="s">
        <v>177</v>
      </c>
    </row>
    <row r="38" spans="1:24" x14ac:dyDescent="0.2">
      <c r="A38" s="511" t="s">
        <v>197</v>
      </c>
      <c r="B38" s="512"/>
      <c r="C38" s="512"/>
      <c r="D38" s="512"/>
      <c r="E38" s="512"/>
      <c r="F38" s="512"/>
      <c r="G38" s="512"/>
      <c r="H38" s="512"/>
      <c r="I38" s="512"/>
      <c r="J38" s="512"/>
      <c r="K38" s="512"/>
      <c r="L38" s="512"/>
      <c r="M38" s="512"/>
    </row>
    <row r="39" spans="1:24" ht="25.5" x14ac:dyDescent="0.2">
      <c r="A39" s="218" t="s">
        <v>198</v>
      </c>
      <c r="B39" s="217"/>
      <c r="C39" s="219"/>
      <c r="D39" s="217"/>
      <c r="E39" s="219"/>
      <c r="F39" s="217"/>
      <c r="G39" s="219"/>
      <c r="H39" s="217"/>
      <c r="I39" s="219"/>
      <c r="J39" s="217"/>
      <c r="K39" s="219"/>
      <c r="L39" s="217">
        <v>0.12</v>
      </c>
      <c r="M39" s="218" t="s">
        <v>175</v>
      </c>
    </row>
    <row r="40" spans="1:24" x14ac:dyDescent="0.2">
      <c r="A40" s="235" t="s">
        <v>182</v>
      </c>
      <c r="B40" s="513">
        <v>2031</v>
      </c>
      <c r="C40" s="514"/>
      <c r="D40" s="513">
        <v>2031</v>
      </c>
      <c r="E40" s="514"/>
      <c r="F40" s="513">
        <v>2031</v>
      </c>
      <c r="G40" s="514"/>
      <c r="H40" s="513">
        <v>2031</v>
      </c>
      <c r="I40" s="514"/>
      <c r="J40" s="513">
        <v>2031</v>
      </c>
      <c r="K40" s="515"/>
      <c r="L40" s="513">
        <v>2031</v>
      </c>
      <c r="M40" s="515"/>
    </row>
    <row r="41" spans="1:24" ht="13.5" x14ac:dyDescent="0.2">
      <c r="A41" s="218" t="s">
        <v>199</v>
      </c>
      <c r="B41" s="521">
        <v>45</v>
      </c>
      <c r="C41" s="522"/>
      <c r="D41" s="521">
        <v>198</v>
      </c>
      <c r="E41" s="522"/>
      <c r="F41" s="521">
        <v>252</v>
      </c>
      <c r="G41" s="522"/>
      <c r="H41" s="521">
        <v>260</v>
      </c>
      <c r="I41" s="522"/>
      <c r="J41" s="521">
        <v>266</v>
      </c>
      <c r="K41" s="522"/>
      <c r="L41" s="521">
        <v>282</v>
      </c>
      <c r="M41" s="523"/>
    </row>
    <row r="42" spans="1:24" ht="13.5" x14ac:dyDescent="0.2">
      <c r="A42" s="201" t="s">
        <v>204</v>
      </c>
      <c r="B42" s="508">
        <v>0.03</v>
      </c>
      <c r="C42" s="509"/>
      <c r="D42" s="508">
        <v>0.16</v>
      </c>
      <c r="E42" s="509"/>
      <c r="F42" s="508">
        <v>0.21</v>
      </c>
      <c r="G42" s="509"/>
      <c r="H42" s="508">
        <v>0.24</v>
      </c>
      <c r="I42" s="509"/>
      <c r="J42" s="508">
        <v>0.26</v>
      </c>
      <c r="K42" s="510"/>
      <c r="L42" s="508">
        <v>0.28000000000000003</v>
      </c>
      <c r="M42" s="510"/>
    </row>
    <row r="43" spans="1:24" ht="231.75" customHeight="1" x14ac:dyDescent="0.2">
      <c r="A43" s="506" t="s">
        <v>249</v>
      </c>
      <c r="B43" s="506"/>
      <c r="C43" s="506"/>
      <c r="D43" s="506"/>
      <c r="E43" s="506"/>
      <c r="F43" s="506"/>
      <c r="G43" s="506"/>
      <c r="H43" s="506"/>
      <c r="I43" s="506"/>
      <c r="J43" s="506"/>
      <c r="K43" s="506"/>
      <c r="L43" s="507"/>
      <c r="M43" s="507"/>
      <c r="O43" s="526"/>
      <c r="P43" s="526"/>
      <c r="Q43" s="526"/>
      <c r="R43" s="526"/>
      <c r="S43" s="526"/>
      <c r="T43" s="526"/>
      <c r="U43" s="526"/>
      <c r="V43" s="526"/>
      <c r="W43" s="526"/>
      <c r="X43" s="526"/>
    </row>
  </sheetData>
  <mergeCells count="36">
    <mergeCell ref="A2:M2"/>
    <mergeCell ref="O43:X43"/>
    <mergeCell ref="A3:A5"/>
    <mergeCell ref="B3:M3"/>
    <mergeCell ref="B4:C4"/>
    <mergeCell ref="D4:E4"/>
    <mergeCell ref="F4:G4"/>
    <mergeCell ref="H4:I4"/>
    <mergeCell ref="B41:C41"/>
    <mergeCell ref="J4:K4"/>
    <mergeCell ref="L4:M4"/>
    <mergeCell ref="B5:M5"/>
    <mergeCell ref="A6:M6"/>
    <mergeCell ref="D41:E41"/>
    <mergeCell ref="F41:G41"/>
    <mergeCell ref="H41:I41"/>
    <mergeCell ref="J41:K41"/>
    <mergeCell ref="L41:M41"/>
    <mergeCell ref="A15:M15"/>
    <mergeCell ref="A26:M26"/>
    <mergeCell ref="A29:M29"/>
    <mergeCell ref="A33:M33"/>
    <mergeCell ref="A38:M38"/>
    <mergeCell ref="B40:C40"/>
    <mergeCell ref="D40:E40"/>
    <mergeCell ref="F40:G40"/>
    <mergeCell ref="H40:I40"/>
    <mergeCell ref="J40:K40"/>
    <mergeCell ref="L40:M40"/>
    <mergeCell ref="A43:M43"/>
    <mergeCell ref="B42:C42"/>
    <mergeCell ref="D42:E42"/>
    <mergeCell ref="F42:G42"/>
    <mergeCell ref="H42:I42"/>
    <mergeCell ref="J42:K42"/>
    <mergeCell ref="L42:M42"/>
  </mergeCells>
  <hyperlinks>
    <hyperlink ref="A1" location="Inhalt!A1" display="Inhalt!A1"/>
  </hyperlinks>
  <pageMargins left="0.23622047244094491" right="0.23622047244094491" top="0.74803149606299213" bottom="0.74803149606299213" header="0.31496062992125984" footer="0.31496062992125984"/>
  <pageSetup paperSize="9" scale="83" orientation="portrait" r:id="rId1"/>
  <headerFooter>
    <oddHeader>&amp;CBildung in Deutschland 2016 - (Web-)Tabellen F4</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zoomScaleNormal="100" workbookViewId="0">
      <selection sqref="A1:B1"/>
    </sheetView>
  </sheetViews>
  <sheetFormatPr baseColWidth="10" defaultRowHeight="12.75" x14ac:dyDescent="0.2"/>
  <cols>
    <col min="1" max="1" width="31" customWidth="1"/>
    <col min="2" max="3" width="14.28515625" customWidth="1"/>
    <col min="4" max="4" width="10.42578125" customWidth="1"/>
    <col min="5" max="5" width="10.7109375" customWidth="1"/>
  </cols>
  <sheetData>
    <row r="1" spans="1:14" ht="25.5" customHeight="1" x14ac:dyDescent="0.2">
      <c r="A1" s="456" t="s">
        <v>114</v>
      </c>
      <c r="B1" s="456"/>
    </row>
    <row r="2" spans="1:14" ht="25.5" customHeight="1" x14ac:dyDescent="0.2">
      <c r="A2" s="537" t="s">
        <v>318</v>
      </c>
      <c r="B2" s="537"/>
      <c r="C2" s="537"/>
      <c r="D2" s="537"/>
      <c r="E2" s="372"/>
    </row>
    <row r="3" spans="1:14" ht="38.25" customHeight="1" x14ac:dyDescent="0.2">
      <c r="A3" s="282" t="s">
        <v>254</v>
      </c>
      <c r="B3" s="264" t="s">
        <v>255</v>
      </c>
      <c r="C3" s="264" t="s">
        <v>256</v>
      </c>
      <c r="D3" s="307" t="s">
        <v>261</v>
      </c>
      <c r="E3" s="18"/>
    </row>
    <row r="4" spans="1:14" x14ac:dyDescent="0.2">
      <c r="A4" s="283"/>
      <c r="B4" s="533" t="s">
        <v>103</v>
      </c>
      <c r="C4" s="534"/>
      <c r="D4" s="308" t="s">
        <v>102</v>
      </c>
      <c r="E4" s="265"/>
      <c r="F4" s="19"/>
      <c r="G4" s="19"/>
      <c r="H4" s="19"/>
      <c r="I4" s="19"/>
      <c r="J4" s="19"/>
      <c r="K4" s="19"/>
      <c r="L4" s="19"/>
      <c r="M4" s="19"/>
      <c r="N4" s="19"/>
    </row>
    <row r="5" spans="1:14" x14ac:dyDescent="0.2">
      <c r="A5" s="266" t="s">
        <v>250</v>
      </c>
      <c r="B5" s="284">
        <v>65</v>
      </c>
      <c r="C5" s="285">
        <v>35</v>
      </c>
      <c r="D5" s="309">
        <v>2495</v>
      </c>
      <c r="E5" s="265"/>
      <c r="F5" s="19"/>
      <c r="G5" s="19"/>
      <c r="H5" s="19"/>
      <c r="I5" s="19"/>
    </row>
    <row r="6" spans="1:14" x14ac:dyDescent="0.2">
      <c r="A6" s="267" t="s">
        <v>251</v>
      </c>
      <c r="B6" s="286">
        <v>25</v>
      </c>
      <c r="C6" s="287">
        <v>75</v>
      </c>
      <c r="D6" s="310">
        <v>6910</v>
      </c>
      <c r="E6" s="265"/>
    </row>
    <row r="7" spans="1:14" x14ac:dyDescent="0.2">
      <c r="A7" s="266" t="s">
        <v>252</v>
      </c>
      <c r="B7" s="284">
        <v>95</v>
      </c>
      <c r="C7" s="288">
        <v>5</v>
      </c>
      <c r="D7" s="311">
        <v>1119</v>
      </c>
      <c r="E7" s="18"/>
    </row>
    <row r="8" spans="1:14" x14ac:dyDescent="0.2">
      <c r="A8" s="268" t="s">
        <v>253</v>
      </c>
      <c r="B8" s="289">
        <v>88</v>
      </c>
      <c r="C8" s="290">
        <v>12</v>
      </c>
      <c r="D8" s="312">
        <v>5489</v>
      </c>
      <c r="E8" s="265"/>
    </row>
    <row r="9" spans="1:14" ht="12.75" customHeight="1" x14ac:dyDescent="0.2">
      <c r="A9" s="536" t="s">
        <v>257</v>
      </c>
      <c r="B9" s="536"/>
      <c r="C9" s="351"/>
      <c r="D9" s="18"/>
      <c r="E9" s="18"/>
    </row>
    <row r="16" spans="1:14" x14ac:dyDescent="0.2">
      <c r="C16" s="19"/>
      <c r="E16" s="19"/>
      <c r="G16" s="19"/>
    </row>
    <row r="17" spans="1:7" x14ac:dyDescent="0.2">
      <c r="C17" s="19"/>
      <c r="E17" s="19"/>
      <c r="G17" s="19"/>
    </row>
    <row r="21" spans="1:7" x14ac:dyDescent="0.2">
      <c r="A21" s="535"/>
      <c r="B21" s="535"/>
      <c r="C21" s="535"/>
      <c r="D21" s="535"/>
      <c r="E21" s="535"/>
    </row>
    <row r="22" spans="1:7" ht="12.75" customHeight="1" x14ac:dyDescent="0.2">
      <c r="A22" s="535"/>
      <c r="B22" s="535"/>
      <c r="C22" s="535"/>
      <c r="D22" s="535"/>
      <c r="E22" s="535"/>
    </row>
  </sheetData>
  <mergeCells count="6">
    <mergeCell ref="B4:C4"/>
    <mergeCell ref="A21:E21"/>
    <mergeCell ref="A22:E22"/>
    <mergeCell ref="A1:B1"/>
    <mergeCell ref="A9:B9"/>
    <mergeCell ref="A2:D2"/>
  </mergeCells>
  <hyperlinks>
    <hyperlink ref="A1" location="Inhalt!A1" display="Inhalt!A1"/>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F4</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5"/>
  <sheetViews>
    <sheetView zoomScaleNormal="100" workbookViewId="0">
      <selection sqref="A1:B1"/>
    </sheetView>
  </sheetViews>
  <sheetFormatPr baseColWidth="10" defaultRowHeight="12.75" x14ac:dyDescent="0.2"/>
  <cols>
    <col min="1" max="1" width="15" customWidth="1"/>
    <col min="2" max="22" width="9.140625" customWidth="1"/>
    <col min="23" max="24" width="10.7109375" customWidth="1"/>
  </cols>
  <sheetData>
    <row r="1" spans="1:33" ht="25.5" customHeight="1" x14ac:dyDescent="0.2">
      <c r="A1" s="456" t="s">
        <v>114</v>
      </c>
      <c r="B1" s="456"/>
    </row>
    <row r="2" spans="1:33" ht="12.75" customHeight="1" x14ac:dyDescent="0.2">
      <c r="A2" s="539" t="s">
        <v>279</v>
      </c>
      <c r="B2" s="539"/>
      <c r="C2" s="539"/>
      <c r="D2" s="539"/>
      <c r="E2" s="539"/>
      <c r="F2" s="539"/>
      <c r="G2" s="539"/>
      <c r="H2" s="539"/>
      <c r="I2" s="539"/>
      <c r="J2" s="539"/>
      <c r="K2" s="539"/>
      <c r="L2" s="539"/>
      <c r="M2" s="539"/>
      <c r="N2" s="539"/>
      <c r="O2" s="539"/>
      <c r="P2" s="539"/>
      <c r="Q2" s="539"/>
      <c r="R2" s="539"/>
      <c r="S2" s="539"/>
      <c r="T2" s="539"/>
      <c r="U2" s="539"/>
      <c r="V2" s="539"/>
      <c r="W2" s="539"/>
      <c r="X2" s="539"/>
    </row>
    <row r="3" spans="1:33" ht="38.25" customHeight="1" x14ac:dyDescent="0.2">
      <c r="A3" s="540" t="s">
        <v>277</v>
      </c>
      <c r="B3" s="543" t="s">
        <v>242</v>
      </c>
      <c r="C3" s="544"/>
      <c r="D3" s="545"/>
      <c r="E3" s="543" t="s">
        <v>243</v>
      </c>
      <c r="F3" s="544"/>
      <c r="G3" s="545"/>
      <c r="H3" s="543" t="s">
        <v>244</v>
      </c>
      <c r="I3" s="544"/>
      <c r="J3" s="545"/>
      <c r="K3" s="543" t="s">
        <v>245</v>
      </c>
      <c r="L3" s="544"/>
      <c r="M3" s="545"/>
      <c r="N3" s="543" t="s">
        <v>322</v>
      </c>
      <c r="O3" s="544"/>
      <c r="P3" s="545"/>
      <c r="Q3" s="543" t="s">
        <v>246</v>
      </c>
      <c r="R3" s="544"/>
      <c r="S3" s="545"/>
      <c r="T3" s="543" t="s">
        <v>99</v>
      </c>
      <c r="U3" s="544"/>
      <c r="V3" s="544"/>
      <c r="W3" s="18"/>
      <c r="X3" s="18"/>
    </row>
    <row r="4" spans="1:33" x14ac:dyDescent="0.2">
      <c r="A4" s="541"/>
      <c r="B4" s="263" t="s">
        <v>97</v>
      </c>
      <c r="C4" s="264" t="s">
        <v>98</v>
      </c>
      <c r="D4" s="347" t="s">
        <v>321</v>
      </c>
      <c r="E4" s="269" t="s">
        <v>97</v>
      </c>
      <c r="F4" s="264" t="s">
        <v>98</v>
      </c>
      <c r="G4" s="347" t="s">
        <v>321</v>
      </c>
      <c r="H4" s="269" t="s">
        <v>97</v>
      </c>
      <c r="I4" s="264" t="s">
        <v>98</v>
      </c>
      <c r="J4" s="347" t="s">
        <v>321</v>
      </c>
      <c r="K4" s="269" t="s">
        <v>97</v>
      </c>
      <c r="L4" s="264" t="s">
        <v>98</v>
      </c>
      <c r="M4" s="347" t="s">
        <v>321</v>
      </c>
      <c r="N4" s="269" t="s">
        <v>97</v>
      </c>
      <c r="O4" s="264" t="s">
        <v>98</v>
      </c>
      <c r="P4" s="347" t="s">
        <v>321</v>
      </c>
      <c r="Q4" s="269" t="s">
        <v>97</v>
      </c>
      <c r="R4" s="264" t="s">
        <v>98</v>
      </c>
      <c r="S4" s="264" t="s">
        <v>321</v>
      </c>
      <c r="T4" s="349" t="s">
        <v>97</v>
      </c>
      <c r="U4" s="350" t="s">
        <v>98</v>
      </c>
      <c r="V4" s="348" t="s">
        <v>321</v>
      </c>
      <c r="W4" s="265"/>
      <c r="X4" s="265"/>
    </row>
    <row r="5" spans="1:33" x14ac:dyDescent="0.2">
      <c r="A5" s="542"/>
      <c r="B5" s="533" t="s">
        <v>103</v>
      </c>
      <c r="C5" s="534"/>
      <c r="D5" s="534"/>
      <c r="E5" s="534"/>
      <c r="F5" s="534"/>
      <c r="G5" s="534"/>
      <c r="H5" s="534"/>
      <c r="I5" s="534"/>
      <c r="J5" s="534"/>
      <c r="K5" s="534"/>
      <c r="L5" s="534"/>
      <c r="M5" s="534"/>
      <c r="N5" s="534"/>
      <c r="O5" s="534"/>
      <c r="P5" s="534"/>
      <c r="Q5" s="534"/>
      <c r="R5" s="534"/>
      <c r="S5" s="534"/>
      <c r="T5" s="534"/>
      <c r="U5" s="534"/>
      <c r="V5" s="344"/>
      <c r="W5" s="265"/>
      <c r="X5" s="265"/>
      <c r="Y5" s="19"/>
      <c r="Z5" s="19"/>
      <c r="AA5" s="19"/>
      <c r="AB5" s="19"/>
      <c r="AC5" s="19"/>
      <c r="AD5" s="19"/>
      <c r="AE5" s="19"/>
      <c r="AF5" s="19"/>
      <c r="AG5" s="19"/>
    </row>
    <row r="6" spans="1:33" x14ac:dyDescent="0.2">
      <c r="A6" s="266" t="s">
        <v>238</v>
      </c>
      <c r="B6" s="272">
        <v>21.7</v>
      </c>
      <c r="C6" s="273">
        <v>35.299999999999997</v>
      </c>
      <c r="D6" s="273">
        <v>28.428643432494958</v>
      </c>
      <c r="E6" s="273">
        <v>6.3</v>
      </c>
      <c r="F6" s="273">
        <v>13.2</v>
      </c>
      <c r="G6" s="273">
        <v>9.4496935872294863</v>
      </c>
      <c r="H6" s="273">
        <v>2.8</v>
      </c>
      <c r="I6" s="273">
        <v>7.5</v>
      </c>
      <c r="J6" s="273">
        <v>5.1301239380973351</v>
      </c>
      <c r="K6" s="273">
        <v>1.6</v>
      </c>
      <c r="L6" s="273">
        <v>3.5</v>
      </c>
      <c r="M6" s="273">
        <v>2.6085495275397164</v>
      </c>
      <c r="N6" s="273">
        <v>1.2</v>
      </c>
      <c r="O6" s="273">
        <v>3.3</v>
      </c>
      <c r="P6" s="273">
        <v>2.0521835999373379</v>
      </c>
      <c r="Q6" s="273">
        <v>1.2</v>
      </c>
      <c r="R6" s="273">
        <v>2.6</v>
      </c>
      <c r="S6" s="273">
        <v>1.8790445734215664</v>
      </c>
      <c r="T6" s="273">
        <v>0.3</v>
      </c>
      <c r="U6" s="273">
        <v>0.8</v>
      </c>
      <c r="V6" s="273">
        <v>0.43922800587576544</v>
      </c>
      <c r="W6" s="265"/>
      <c r="X6" s="265"/>
      <c r="Y6" s="19"/>
      <c r="Z6" s="19"/>
      <c r="AA6" s="19"/>
      <c r="AB6" s="19"/>
    </row>
    <row r="7" spans="1:33" x14ac:dyDescent="0.2">
      <c r="A7" s="267" t="s">
        <v>239</v>
      </c>
      <c r="B7" s="274">
        <v>64</v>
      </c>
      <c r="C7" s="275">
        <v>55.2</v>
      </c>
      <c r="D7" s="275">
        <v>59.697773720198185</v>
      </c>
      <c r="E7" s="275">
        <v>75.2</v>
      </c>
      <c r="F7" s="275">
        <v>73.7</v>
      </c>
      <c r="G7" s="275">
        <v>74.484374339849751</v>
      </c>
      <c r="H7" s="275">
        <v>38.700000000000003</v>
      </c>
      <c r="I7" s="275">
        <v>62.9</v>
      </c>
      <c r="J7" s="275">
        <v>50.69492640358235</v>
      </c>
      <c r="K7" s="275">
        <v>29.3</v>
      </c>
      <c r="L7" s="275">
        <v>43.2</v>
      </c>
      <c r="M7" s="275">
        <v>36.651542767027308</v>
      </c>
      <c r="N7" s="275">
        <v>14.4</v>
      </c>
      <c r="O7" s="275">
        <v>26.4</v>
      </c>
      <c r="P7" s="275">
        <v>19.049624897738944</v>
      </c>
      <c r="Q7" s="275">
        <v>9.8000000000000007</v>
      </c>
      <c r="R7" s="275">
        <v>14.5</v>
      </c>
      <c r="S7" s="275">
        <v>12.067533568284945</v>
      </c>
      <c r="T7" s="275">
        <v>3.5</v>
      </c>
      <c r="U7" s="275">
        <v>5.0999999999999996</v>
      </c>
      <c r="V7" s="275">
        <v>3.9835943976613297</v>
      </c>
      <c r="W7" s="265"/>
      <c r="X7" s="265"/>
    </row>
    <row r="8" spans="1:33" x14ac:dyDescent="0.2">
      <c r="A8" s="266" t="s">
        <v>240</v>
      </c>
      <c r="B8" s="272">
        <v>7.8</v>
      </c>
      <c r="C8" s="276">
        <v>5.2</v>
      </c>
      <c r="D8" s="276">
        <v>6.5228761899327639</v>
      </c>
      <c r="E8" s="276">
        <v>12</v>
      </c>
      <c r="F8" s="276">
        <v>9.1</v>
      </c>
      <c r="G8" s="276">
        <v>10.682094303205922</v>
      </c>
      <c r="H8" s="276">
        <v>44.5</v>
      </c>
      <c r="I8" s="276">
        <v>22.6</v>
      </c>
      <c r="J8" s="276">
        <v>33.60671732015296</v>
      </c>
      <c r="K8" s="276">
        <v>34.799999999999997</v>
      </c>
      <c r="L8" s="276">
        <v>31.6</v>
      </c>
      <c r="M8" s="276">
        <v>33.122632851178238</v>
      </c>
      <c r="N8" s="276">
        <v>29.8</v>
      </c>
      <c r="O8" s="276">
        <v>29.9</v>
      </c>
      <c r="P8" s="276">
        <v>29.802092217715963</v>
      </c>
      <c r="Q8" s="276">
        <v>15.8</v>
      </c>
      <c r="R8" s="276">
        <v>14.3</v>
      </c>
      <c r="S8" s="276">
        <v>15.055738088221329</v>
      </c>
      <c r="T8" s="276">
        <v>7.2</v>
      </c>
      <c r="U8" s="276">
        <v>6.9</v>
      </c>
      <c r="V8" s="276">
        <v>7.0669168230143855</v>
      </c>
      <c r="W8" s="18"/>
      <c r="X8" s="18"/>
    </row>
    <row r="9" spans="1:33" x14ac:dyDescent="0.2">
      <c r="A9" s="268" t="s">
        <v>241</v>
      </c>
      <c r="B9" s="277">
        <v>6.4</v>
      </c>
      <c r="C9" s="278">
        <v>4.2</v>
      </c>
      <c r="D9" s="278">
        <v>5.3507066573740847</v>
      </c>
      <c r="E9" s="278">
        <v>6.6</v>
      </c>
      <c r="F9" s="278">
        <v>4</v>
      </c>
      <c r="G9" s="278">
        <v>5.3838377697148569</v>
      </c>
      <c r="H9" s="278">
        <v>14</v>
      </c>
      <c r="I9" s="278">
        <v>7</v>
      </c>
      <c r="J9" s="278">
        <v>10.568232338167341</v>
      </c>
      <c r="K9" s="278">
        <v>34.299999999999997</v>
      </c>
      <c r="L9" s="278">
        <v>21.7</v>
      </c>
      <c r="M9" s="278">
        <v>27.617274854254731</v>
      </c>
      <c r="N9" s="278">
        <v>54.6</v>
      </c>
      <c r="O9" s="278">
        <v>40.4</v>
      </c>
      <c r="P9" s="278">
        <v>49.096099284607746</v>
      </c>
      <c r="Q9" s="278">
        <v>73.3</v>
      </c>
      <c r="R9" s="278">
        <v>68.599999999999994</v>
      </c>
      <c r="S9" s="278">
        <v>70.997683770072172</v>
      </c>
      <c r="T9" s="278">
        <v>89.1</v>
      </c>
      <c r="U9" s="278">
        <v>87.3</v>
      </c>
      <c r="V9" s="278">
        <v>88.510260773448522</v>
      </c>
      <c r="W9" s="265"/>
      <c r="X9" s="265"/>
    </row>
    <row r="10" spans="1:33" x14ac:dyDescent="0.2">
      <c r="A10" s="271"/>
      <c r="B10" s="546" t="s">
        <v>247</v>
      </c>
      <c r="C10" s="547"/>
      <c r="D10" s="547"/>
      <c r="E10" s="547"/>
      <c r="F10" s="547"/>
      <c r="G10" s="547"/>
      <c r="H10" s="547"/>
      <c r="I10" s="547"/>
      <c r="J10" s="547"/>
      <c r="K10" s="547"/>
      <c r="L10" s="547"/>
      <c r="M10" s="547"/>
      <c r="N10" s="547"/>
      <c r="O10" s="547"/>
      <c r="P10" s="547"/>
      <c r="Q10" s="547"/>
      <c r="R10" s="547"/>
      <c r="S10" s="547"/>
      <c r="T10" s="547"/>
      <c r="U10" s="547"/>
      <c r="V10" s="346"/>
      <c r="W10" s="265"/>
      <c r="X10" s="265"/>
    </row>
    <row r="11" spans="1:33" x14ac:dyDescent="0.2">
      <c r="A11" s="270" t="s">
        <v>102</v>
      </c>
      <c r="B11" s="279">
        <v>3731.94</v>
      </c>
      <c r="C11" s="280">
        <v>3628.76</v>
      </c>
      <c r="D11" s="280">
        <v>7360.7100000000009</v>
      </c>
      <c r="E11" s="280">
        <v>10469.51</v>
      </c>
      <c r="F11" s="280">
        <v>8938.9500000000007</v>
      </c>
      <c r="G11" s="280">
        <v>19408.46</v>
      </c>
      <c r="H11" s="280">
        <v>2504.96</v>
      </c>
      <c r="I11" s="280">
        <v>2466.06</v>
      </c>
      <c r="J11" s="280">
        <v>4971.0300000000007</v>
      </c>
      <c r="K11" s="280">
        <v>363.29</v>
      </c>
      <c r="L11" s="280">
        <v>410.31</v>
      </c>
      <c r="M11" s="280">
        <v>773.61</v>
      </c>
      <c r="N11" s="280">
        <v>1762.24</v>
      </c>
      <c r="O11" s="280">
        <v>1110.31</v>
      </c>
      <c r="P11" s="280">
        <v>2872.55</v>
      </c>
      <c r="Q11" s="280">
        <v>2114.4</v>
      </c>
      <c r="R11" s="280">
        <v>1991.41</v>
      </c>
      <c r="S11" s="280">
        <v>4105.8099999999995</v>
      </c>
      <c r="T11" s="280">
        <v>464.6</v>
      </c>
      <c r="U11" s="280">
        <v>222.97</v>
      </c>
      <c r="V11" s="280">
        <v>687.56999999999994</v>
      </c>
      <c r="W11" s="265"/>
      <c r="X11" s="265"/>
    </row>
    <row r="12" spans="1:33" ht="47.25" customHeight="1" x14ac:dyDescent="0.2">
      <c r="A12" s="538" t="s">
        <v>323</v>
      </c>
      <c r="B12" s="538"/>
      <c r="C12" s="538"/>
      <c r="D12" s="538"/>
      <c r="E12" s="538"/>
      <c r="F12" s="538"/>
      <c r="G12" s="538"/>
      <c r="H12" s="538"/>
      <c r="I12" s="538"/>
      <c r="J12" s="538"/>
      <c r="K12" s="538"/>
      <c r="L12" s="538"/>
      <c r="M12" s="538"/>
      <c r="N12" s="538"/>
      <c r="O12" s="538"/>
      <c r="P12" s="538"/>
      <c r="Q12" s="538"/>
      <c r="R12" s="538"/>
      <c r="S12" s="538"/>
      <c r="T12" s="538"/>
      <c r="U12" s="538"/>
      <c r="V12" s="345"/>
      <c r="W12" s="18"/>
      <c r="X12" s="18"/>
    </row>
    <row r="19" spans="1:26" x14ac:dyDescent="0.2">
      <c r="C19" s="19"/>
      <c r="D19" s="19"/>
      <c r="H19" s="19"/>
      <c r="K19" s="19"/>
      <c r="N19" s="19"/>
      <c r="Q19" s="19"/>
      <c r="T19" s="19"/>
      <c r="X19" s="19"/>
      <c r="Z19" s="19"/>
    </row>
    <row r="20" spans="1:26" x14ac:dyDescent="0.2">
      <c r="C20" s="19"/>
      <c r="D20" s="19"/>
      <c r="H20" s="19"/>
      <c r="K20" s="19"/>
      <c r="N20" s="19"/>
      <c r="Q20" s="19"/>
      <c r="T20" s="19"/>
      <c r="X20" s="19"/>
      <c r="Z20" s="19"/>
    </row>
    <row r="24" spans="1:26" x14ac:dyDescent="0.2">
      <c r="A24" s="535"/>
      <c r="B24" s="535"/>
      <c r="C24" s="535"/>
      <c r="D24" s="535"/>
      <c r="E24" s="535"/>
      <c r="F24" s="535"/>
      <c r="G24" s="535"/>
      <c r="H24" s="535"/>
      <c r="I24" s="535"/>
      <c r="J24" s="535"/>
      <c r="K24" s="535"/>
      <c r="L24" s="535"/>
      <c r="M24" s="535"/>
      <c r="N24" s="535"/>
      <c r="O24" s="535"/>
      <c r="P24" s="535"/>
      <c r="Q24" s="535"/>
      <c r="R24" s="535"/>
      <c r="S24" s="535"/>
      <c r="T24" s="535"/>
      <c r="U24" s="535"/>
      <c r="V24" s="535"/>
      <c r="W24" s="535"/>
      <c r="X24" s="535"/>
    </row>
    <row r="25" spans="1:26" ht="12.75" customHeight="1" x14ac:dyDescent="0.2">
      <c r="A25" s="535"/>
      <c r="B25" s="535"/>
      <c r="C25" s="535"/>
      <c r="D25" s="535"/>
      <c r="E25" s="535"/>
      <c r="F25" s="535"/>
      <c r="G25" s="535"/>
      <c r="H25" s="535"/>
      <c r="I25" s="535"/>
      <c r="J25" s="535"/>
      <c r="K25" s="535"/>
      <c r="L25" s="535"/>
      <c r="M25" s="535"/>
      <c r="N25" s="535"/>
      <c r="O25" s="535"/>
      <c r="P25" s="535"/>
      <c r="Q25" s="535"/>
      <c r="R25" s="535"/>
      <c r="S25" s="535"/>
      <c r="T25" s="535"/>
      <c r="U25" s="535"/>
      <c r="V25" s="535"/>
      <c r="W25" s="535"/>
      <c r="X25" s="535"/>
    </row>
  </sheetData>
  <mergeCells count="15">
    <mergeCell ref="B3:D3"/>
    <mergeCell ref="E3:G3"/>
    <mergeCell ref="H3:J3"/>
    <mergeCell ref="K3:M3"/>
    <mergeCell ref="N3:P3"/>
    <mergeCell ref="A25:X25"/>
    <mergeCell ref="A12:U12"/>
    <mergeCell ref="A24:X24"/>
    <mergeCell ref="A1:B1"/>
    <mergeCell ref="A2:X2"/>
    <mergeCell ref="A3:A5"/>
    <mergeCell ref="Q3:S3"/>
    <mergeCell ref="T3:V3"/>
    <mergeCell ref="B10:U10"/>
    <mergeCell ref="B5:U5"/>
  </mergeCells>
  <hyperlinks>
    <hyperlink ref="A1" location="Inhalt!A1" display="Inhalt!A1"/>
  </hyperlinks>
  <pageMargins left="0.23622047244094491" right="0.23622047244094491" top="0.74803149606299213" bottom="0.74803149606299213" header="0.31496062992125984" footer="0.31496062992125984"/>
  <pageSetup paperSize="9" scale="70" orientation="landscape" r:id="rId1"/>
  <headerFooter>
    <oddHeader>&amp;CBildung in Deutschland 2016 - (Web-)Tabellen F4</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4"/>
  <sheetViews>
    <sheetView zoomScaleNormal="100" workbookViewId="0"/>
  </sheetViews>
  <sheetFormatPr baseColWidth="10" defaultRowHeight="12.75" x14ac:dyDescent="0.2"/>
  <cols>
    <col min="1" max="1" width="29.42578125" customWidth="1"/>
    <col min="2" max="5" width="10.7109375" customWidth="1"/>
    <col min="6" max="6" width="1" customWidth="1"/>
    <col min="7" max="10" width="10.7109375" customWidth="1"/>
    <col min="11" max="11" width="15.85546875" customWidth="1"/>
  </cols>
  <sheetData>
    <row r="1" spans="1:15" ht="25.5" customHeight="1" x14ac:dyDescent="0.2">
      <c r="A1" s="373" t="s">
        <v>114</v>
      </c>
      <c r="B1" s="373"/>
    </row>
    <row r="2" spans="1:15" ht="12.75" customHeight="1" x14ac:dyDescent="0.2">
      <c r="A2" s="430" t="s">
        <v>281</v>
      </c>
      <c r="B2" s="430"/>
      <c r="C2" s="430"/>
      <c r="D2" s="430"/>
      <c r="E2" s="430"/>
      <c r="F2" s="430"/>
      <c r="G2" s="430"/>
      <c r="H2" s="430"/>
      <c r="I2" s="430"/>
      <c r="J2" s="430"/>
    </row>
    <row r="3" spans="1:15" ht="12.75" customHeight="1" x14ac:dyDescent="0.2">
      <c r="A3" s="431"/>
      <c r="B3" s="439" t="s">
        <v>130</v>
      </c>
      <c r="C3" s="440"/>
      <c r="D3" s="440"/>
      <c r="E3" s="440"/>
      <c r="F3" s="352"/>
      <c r="G3" s="439" t="s">
        <v>131</v>
      </c>
      <c r="H3" s="440"/>
      <c r="I3" s="440"/>
      <c r="J3" s="440"/>
      <c r="K3" s="548" t="s">
        <v>261</v>
      </c>
    </row>
    <row r="4" spans="1:15" ht="48" x14ac:dyDescent="0.2">
      <c r="A4" s="550"/>
      <c r="B4" s="107" t="s">
        <v>132</v>
      </c>
      <c r="C4" s="107" t="s">
        <v>150</v>
      </c>
      <c r="D4" s="108" t="s">
        <v>133</v>
      </c>
      <c r="E4" s="107" t="s">
        <v>134</v>
      </c>
      <c r="F4" s="353"/>
      <c r="G4" s="107" t="s">
        <v>132</v>
      </c>
      <c r="H4" s="107" t="s">
        <v>150</v>
      </c>
      <c r="I4" s="108" t="s">
        <v>133</v>
      </c>
      <c r="J4" s="108" t="s">
        <v>134</v>
      </c>
      <c r="K4" s="549"/>
    </row>
    <row r="5" spans="1:15" x14ac:dyDescent="0.2">
      <c r="A5" s="550"/>
      <c r="B5" s="516" t="s">
        <v>9</v>
      </c>
      <c r="C5" s="517"/>
      <c r="D5" s="517"/>
      <c r="E5" s="517"/>
      <c r="F5" s="517"/>
      <c r="G5" s="517"/>
      <c r="H5" s="517"/>
      <c r="I5" s="517"/>
      <c r="J5" s="517"/>
      <c r="K5" s="306" t="s">
        <v>102</v>
      </c>
    </row>
    <row r="6" spans="1:15" x14ac:dyDescent="0.2">
      <c r="A6" s="433"/>
      <c r="B6" s="260" t="s">
        <v>151</v>
      </c>
      <c r="C6" s="260" t="s">
        <v>152</v>
      </c>
      <c r="D6" s="260" t="s">
        <v>153</v>
      </c>
      <c r="E6" s="260" t="s">
        <v>154</v>
      </c>
      <c r="F6" s="352"/>
      <c r="G6" s="260" t="s">
        <v>155</v>
      </c>
      <c r="H6" s="260" t="s">
        <v>156</v>
      </c>
      <c r="I6" s="260" t="s">
        <v>157</v>
      </c>
      <c r="J6" s="104" t="s">
        <v>158</v>
      </c>
      <c r="K6" s="281" t="s">
        <v>259</v>
      </c>
    </row>
    <row r="7" spans="1:15" ht="12.75" customHeight="1" x14ac:dyDescent="0.2">
      <c r="A7" s="551" t="s">
        <v>165</v>
      </c>
      <c r="B7" s="551"/>
      <c r="C7" s="551"/>
      <c r="D7" s="551"/>
      <c r="E7" s="551"/>
      <c r="F7" s="551"/>
      <c r="G7" s="551"/>
      <c r="H7" s="551"/>
      <c r="I7" s="551"/>
      <c r="J7" s="551"/>
      <c r="K7" s="551"/>
      <c r="L7" s="19"/>
      <c r="M7" s="19"/>
      <c r="N7" s="19"/>
      <c r="O7" s="19"/>
    </row>
    <row r="8" spans="1:15" s="295" customFormat="1" x14ac:dyDescent="0.2">
      <c r="A8" s="61" t="s">
        <v>135</v>
      </c>
      <c r="B8" s="291">
        <v>20</v>
      </c>
      <c r="C8" s="292">
        <v>46</v>
      </c>
      <c r="D8" s="292" t="s">
        <v>159</v>
      </c>
      <c r="E8" s="292">
        <v>34</v>
      </c>
      <c r="F8" s="338"/>
      <c r="G8" s="292">
        <v>20</v>
      </c>
      <c r="H8" s="293">
        <v>49</v>
      </c>
      <c r="I8" s="292" t="s">
        <v>260</v>
      </c>
      <c r="J8" s="293">
        <v>31</v>
      </c>
      <c r="K8" s="313">
        <v>6910</v>
      </c>
      <c r="L8" s="294"/>
      <c r="M8" s="294"/>
      <c r="N8" s="294"/>
      <c r="O8" s="294"/>
    </row>
    <row r="9" spans="1:15" s="295" customFormat="1" x14ac:dyDescent="0.2">
      <c r="A9" s="299" t="s">
        <v>136</v>
      </c>
      <c r="B9" s="300"/>
      <c r="C9" s="301"/>
      <c r="D9" s="301"/>
      <c r="E9" s="301"/>
      <c r="F9" s="338"/>
      <c r="G9" s="301"/>
      <c r="H9" s="302"/>
      <c r="I9" s="301"/>
      <c r="J9" s="302"/>
      <c r="K9" s="314"/>
      <c r="L9" s="294"/>
      <c r="M9" s="294"/>
      <c r="N9" s="294"/>
      <c r="O9" s="294"/>
    </row>
    <row r="10" spans="1:15" s="295" customFormat="1" x14ac:dyDescent="0.2">
      <c r="A10" s="296" t="s">
        <v>137</v>
      </c>
      <c r="B10" s="291">
        <v>39</v>
      </c>
      <c r="C10" s="292">
        <v>50</v>
      </c>
      <c r="D10" s="292" t="s">
        <v>159</v>
      </c>
      <c r="E10" s="292">
        <v>11</v>
      </c>
      <c r="F10" s="338"/>
      <c r="G10" s="292">
        <v>39</v>
      </c>
      <c r="H10" s="293">
        <v>50</v>
      </c>
      <c r="I10" s="292" t="s">
        <v>260</v>
      </c>
      <c r="J10" s="293">
        <v>11</v>
      </c>
      <c r="K10" s="313">
        <v>385</v>
      </c>
      <c r="L10" s="294"/>
      <c r="M10" s="294"/>
      <c r="N10" s="294"/>
      <c r="O10" s="294"/>
    </row>
    <row r="11" spans="1:15" s="295" customFormat="1" x14ac:dyDescent="0.2">
      <c r="A11" s="303" t="s">
        <v>138</v>
      </c>
      <c r="B11" s="300">
        <v>28</v>
      </c>
      <c r="C11" s="301">
        <v>48</v>
      </c>
      <c r="D11" s="301" t="s">
        <v>159</v>
      </c>
      <c r="E11" s="301">
        <v>24</v>
      </c>
      <c r="F11" s="338"/>
      <c r="G11" s="301">
        <v>29</v>
      </c>
      <c r="H11" s="302">
        <v>46</v>
      </c>
      <c r="I11" s="301" t="s">
        <v>260</v>
      </c>
      <c r="J11" s="302">
        <v>25</v>
      </c>
      <c r="K11" s="314">
        <v>516</v>
      </c>
      <c r="L11" s="294"/>
      <c r="M11" s="294"/>
      <c r="N11" s="294"/>
      <c r="O11" s="294"/>
    </row>
    <row r="12" spans="1:15" s="295" customFormat="1" x14ac:dyDescent="0.2">
      <c r="A12" s="296" t="s">
        <v>139</v>
      </c>
      <c r="B12" s="291">
        <v>27</v>
      </c>
      <c r="C12" s="292">
        <v>45</v>
      </c>
      <c r="D12" s="292" t="s">
        <v>159</v>
      </c>
      <c r="E12" s="292">
        <v>28</v>
      </c>
      <c r="F12" s="338"/>
      <c r="G12" s="292">
        <v>29</v>
      </c>
      <c r="H12" s="293">
        <v>40</v>
      </c>
      <c r="I12" s="292" t="s">
        <v>260</v>
      </c>
      <c r="J12" s="293">
        <v>31</v>
      </c>
      <c r="K12" s="313">
        <v>175</v>
      </c>
    </row>
    <row r="13" spans="1:15" s="295" customFormat="1" ht="24" x14ac:dyDescent="0.2">
      <c r="A13" s="303" t="s">
        <v>140</v>
      </c>
      <c r="B13" s="300">
        <v>22</v>
      </c>
      <c r="C13" s="301">
        <v>52</v>
      </c>
      <c r="D13" s="301" t="s">
        <v>159</v>
      </c>
      <c r="E13" s="301">
        <v>26</v>
      </c>
      <c r="F13" s="338"/>
      <c r="G13" s="301">
        <v>24</v>
      </c>
      <c r="H13" s="302">
        <v>54</v>
      </c>
      <c r="I13" s="301" t="s">
        <v>260</v>
      </c>
      <c r="J13" s="302">
        <v>23</v>
      </c>
      <c r="K13" s="314">
        <v>1102</v>
      </c>
    </row>
    <row r="14" spans="1:15" s="295" customFormat="1" x14ac:dyDescent="0.2">
      <c r="A14" s="296" t="s">
        <v>141</v>
      </c>
      <c r="B14" s="297">
        <v>9</v>
      </c>
      <c r="C14" s="297">
        <v>45</v>
      </c>
      <c r="D14" s="297" t="s">
        <v>159</v>
      </c>
      <c r="E14" s="297">
        <v>47</v>
      </c>
      <c r="F14" s="339"/>
      <c r="G14" s="297">
        <v>9</v>
      </c>
      <c r="H14" s="297">
        <v>47</v>
      </c>
      <c r="I14" s="292" t="s">
        <v>260</v>
      </c>
      <c r="J14" s="298">
        <v>44</v>
      </c>
      <c r="K14" s="313">
        <v>683</v>
      </c>
    </row>
    <row r="15" spans="1:15" s="295" customFormat="1" x14ac:dyDescent="0.2">
      <c r="A15" s="303" t="s">
        <v>142</v>
      </c>
      <c r="B15" s="304">
        <v>14</v>
      </c>
      <c r="C15" s="304">
        <v>47</v>
      </c>
      <c r="D15" s="304" t="s">
        <v>159</v>
      </c>
      <c r="E15" s="304">
        <v>39</v>
      </c>
      <c r="F15" s="339"/>
      <c r="G15" s="304">
        <v>16</v>
      </c>
      <c r="H15" s="304">
        <v>52</v>
      </c>
      <c r="I15" s="301" t="s">
        <v>260</v>
      </c>
      <c r="J15" s="305">
        <v>32</v>
      </c>
      <c r="K15" s="314">
        <v>1040</v>
      </c>
    </row>
    <row r="16" spans="1:15" s="295" customFormat="1" x14ac:dyDescent="0.2">
      <c r="A16" s="296" t="s">
        <v>143</v>
      </c>
      <c r="B16" s="297">
        <v>17</v>
      </c>
      <c r="C16" s="297">
        <v>44</v>
      </c>
      <c r="D16" s="297" t="s">
        <v>159</v>
      </c>
      <c r="E16" s="297">
        <v>39</v>
      </c>
      <c r="F16" s="339"/>
      <c r="G16" s="297">
        <v>18</v>
      </c>
      <c r="H16" s="297">
        <v>48</v>
      </c>
      <c r="I16" s="292" t="s">
        <v>260</v>
      </c>
      <c r="J16" s="298">
        <v>34</v>
      </c>
      <c r="K16" s="313">
        <v>489</v>
      </c>
    </row>
    <row r="17" spans="1:11" s="295" customFormat="1" x14ac:dyDescent="0.2">
      <c r="A17" s="303" t="s">
        <v>144</v>
      </c>
      <c r="B17" s="304">
        <v>22</v>
      </c>
      <c r="C17" s="304">
        <v>48</v>
      </c>
      <c r="D17" s="304" t="s">
        <v>159</v>
      </c>
      <c r="E17" s="304">
        <v>30</v>
      </c>
      <c r="F17" s="339"/>
      <c r="G17" s="304">
        <v>21</v>
      </c>
      <c r="H17" s="304">
        <v>52</v>
      </c>
      <c r="I17" s="301" t="s">
        <v>260</v>
      </c>
      <c r="J17" s="305">
        <v>27</v>
      </c>
      <c r="K17" s="314">
        <v>878</v>
      </c>
    </row>
    <row r="18" spans="1:11" s="295" customFormat="1" x14ac:dyDescent="0.2">
      <c r="A18" s="296" t="s">
        <v>100</v>
      </c>
      <c r="B18" s="297">
        <v>29</v>
      </c>
      <c r="C18" s="297">
        <v>45</v>
      </c>
      <c r="D18" s="297" t="s">
        <v>159</v>
      </c>
      <c r="E18" s="297">
        <v>26</v>
      </c>
      <c r="F18" s="339"/>
      <c r="G18" s="297">
        <v>31</v>
      </c>
      <c r="H18" s="297">
        <v>46</v>
      </c>
      <c r="I18" s="292" t="s">
        <v>260</v>
      </c>
      <c r="J18" s="298">
        <v>23</v>
      </c>
      <c r="K18" s="313">
        <v>496</v>
      </c>
    </row>
    <row r="19" spans="1:11" s="295" customFormat="1" x14ac:dyDescent="0.2">
      <c r="A19" s="299" t="s">
        <v>145</v>
      </c>
      <c r="B19" s="304">
        <v>12</v>
      </c>
      <c r="C19" s="304">
        <v>64</v>
      </c>
      <c r="D19" s="304" t="s">
        <v>159</v>
      </c>
      <c r="E19" s="304">
        <v>24</v>
      </c>
      <c r="F19" s="339"/>
      <c r="G19" s="304">
        <v>13</v>
      </c>
      <c r="H19" s="304">
        <v>67</v>
      </c>
      <c r="I19" s="301" t="s">
        <v>260</v>
      </c>
      <c r="J19" s="305">
        <v>20</v>
      </c>
      <c r="K19" s="314">
        <v>2495</v>
      </c>
    </row>
    <row r="20" spans="1:11" s="295" customFormat="1" x14ac:dyDescent="0.2">
      <c r="A20" s="61" t="s">
        <v>136</v>
      </c>
      <c r="B20" s="297"/>
      <c r="C20" s="297"/>
      <c r="D20" s="297"/>
      <c r="E20" s="297"/>
      <c r="F20" s="339"/>
      <c r="G20" s="297"/>
      <c r="H20" s="297"/>
      <c r="I20" s="297"/>
      <c r="J20" s="298"/>
      <c r="K20" s="313"/>
    </row>
    <row r="21" spans="1:11" s="295" customFormat="1" x14ac:dyDescent="0.2">
      <c r="A21" s="303" t="s">
        <v>137</v>
      </c>
      <c r="B21" s="304">
        <v>29</v>
      </c>
      <c r="C21" s="304">
        <v>57</v>
      </c>
      <c r="D21" s="304" t="s">
        <v>159</v>
      </c>
      <c r="E21" s="304">
        <v>14</v>
      </c>
      <c r="F21" s="339"/>
      <c r="G21" s="304">
        <v>26</v>
      </c>
      <c r="H21" s="304">
        <v>59</v>
      </c>
      <c r="I21" s="301" t="s">
        <v>260</v>
      </c>
      <c r="J21" s="305">
        <v>15</v>
      </c>
      <c r="K21" s="314">
        <v>150</v>
      </c>
    </row>
    <row r="22" spans="1:11" s="295" customFormat="1" x14ac:dyDescent="0.2">
      <c r="A22" s="296" t="s">
        <v>138</v>
      </c>
      <c r="B22" s="297">
        <v>13</v>
      </c>
      <c r="C22" s="297">
        <v>67</v>
      </c>
      <c r="D22" s="297" t="s">
        <v>159</v>
      </c>
      <c r="E22" s="297">
        <v>20</v>
      </c>
      <c r="F22" s="339"/>
      <c r="G22" s="297">
        <v>14</v>
      </c>
      <c r="H22" s="297">
        <v>70</v>
      </c>
      <c r="I22" s="292" t="s">
        <v>260</v>
      </c>
      <c r="J22" s="298">
        <v>16</v>
      </c>
      <c r="K22" s="313">
        <v>930</v>
      </c>
    </row>
    <row r="23" spans="1:11" s="295" customFormat="1" x14ac:dyDescent="0.2">
      <c r="A23" s="303" t="s">
        <v>139</v>
      </c>
      <c r="B23" s="304">
        <v>11</v>
      </c>
      <c r="C23" s="304">
        <v>72</v>
      </c>
      <c r="D23" s="304" t="s">
        <v>159</v>
      </c>
      <c r="E23" s="304">
        <v>17</v>
      </c>
      <c r="F23" s="339"/>
      <c r="G23" s="304">
        <v>11</v>
      </c>
      <c r="H23" s="304">
        <v>75</v>
      </c>
      <c r="I23" s="301" t="s">
        <v>260</v>
      </c>
      <c r="J23" s="305">
        <v>14</v>
      </c>
      <c r="K23" s="314">
        <v>108</v>
      </c>
    </row>
    <row r="24" spans="1:11" s="295" customFormat="1" x14ac:dyDescent="0.2">
      <c r="A24" s="296" t="s">
        <v>144</v>
      </c>
      <c r="B24" s="297">
        <v>11</v>
      </c>
      <c r="C24" s="297">
        <v>60</v>
      </c>
      <c r="D24" s="297" t="s">
        <v>159</v>
      </c>
      <c r="E24" s="297">
        <v>29</v>
      </c>
      <c r="F24" s="339"/>
      <c r="G24" s="297">
        <v>13</v>
      </c>
      <c r="H24" s="297">
        <v>61</v>
      </c>
      <c r="I24" s="292" t="s">
        <v>260</v>
      </c>
      <c r="J24" s="298">
        <v>26</v>
      </c>
      <c r="K24" s="313">
        <v>536</v>
      </c>
    </row>
    <row r="25" spans="1:11" s="295" customFormat="1" x14ac:dyDescent="0.2">
      <c r="A25" s="303" t="s">
        <v>146</v>
      </c>
      <c r="B25" s="304">
        <v>7</v>
      </c>
      <c r="C25" s="304">
        <v>65</v>
      </c>
      <c r="D25" s="304" t="s">
        <v>159</v>
      </c>
      <c r="E25" s="304">
        <v>28</v>
      </c>
      <c r="F25" s="339"/>
      <c r="G25" s="304">
        <v>8</v>
      </c>
      <c r="H25" s="304">
        <v>72</v>
      </c>
      <c r="I25" s="301" t="s">
        <v>260</v>
      </c>
      <c r="J25" s="305">
        <v>20</v>
      </c>
      <c r="K25" s="314">
        <v>505</v>
      </c>
    </row>
    <row r="26" spans="1:11" ht="12.75" customHeight="1" x14ac:dyDescent="0.2">
      <c r="A26" s="445" t="s">
        <v>147</v>
      </c>
      <c r="B26" s="445"/>
      <c r="C26" s="445"/>
      <c r="D26" s="445"/>
      <c r="E26" s="445"/>
      <c r="F26" s="445"/>
      <c r="G26" s="445"/>
      <c r="H26" s="445"/>
      <c r="I26" s="445"/>
      <c r="J26" s="445"/>
      <c r="K26" s="445"/>
    </row>
    <row r="27" spans="1:11" s="295" customFormat="1" x14ac:dyDescent="0.2">
      <c r="A27" s="61" t="s">
        <v>135</v>
      </c>
      <c r="B27" s="297">
        <v>5</v>
      </c>
      <c r="C27" s="297">
        <v>76</v>
      </c>
      <c r="D27" s="297">
        <v>10</v>
      </c>
      <c r="E27" s="297">
        <v>9</v>
      </c>
      <c r="F27" s="339"/>
      <c r="G27" s="297">
        <v>5</v>
      </c>
      <c r="H27" s="297">
        <v>81</v>
      </c>
      <c r="I27" s="297">
        <v>8</v>
      </c>
      <c r="J27" s="298">
        <v>5</v>
      </c>
      <c r="K27" s="313">
        <v>5489</v>
      </c>
    </row>
    <row r="28" spans="1:11" x14ac:dyDescent="0.2">
      <c r="A28" s="299" t="s">
        <v>136</v>
      </c>
      <c r="B28" s="304"/>
      <c r="C28" s="304"/>
      <c r="D28" s="304"/>
      <c r="E28" s="304"/>
      <c r="F28" s="339"/>
      <c r="G28" s="304"/>
      <c r="H28" s="304"/>
      <c r="I28" s="304"/>
      <c r="J28" s="305"/>
      <c r="K28" s="314"/>
    </row>
    <row r="29" spans="1:11" s="295" customFormat="1" x14ac:dyDescent="0.2">
      <c r="A29" s="296" t="s">
        <v>137</v>
      </c>
      <c r="B29" s="297">
        <v>7</v>
      </c>
      <c r="C29" s="297">
        <v>78</v>
      </c>
      <c r="D29" s="297">
        <v>13</v>
      </c>
      <c r="E29" s="297">
        <v>2</v>
      </c>
      <c r="F29" s="339"/>
      <c r="G29" s="297">
        <v>7</v>
      </c>
      <c r="H29" s="297">
        <v>79</v>
      </c>
      <c r="I29" s="297">
        <v>13</v>
      </c>
      <c r="J29" s="298">
        <v>0</v>
      </c>
      <c r="K29" s="313">
        <v>157</v>
      </c>
    </row>
    <row r="30" spans="1:11" x14ac:dyDescent="0.2">
      <c r="A30" s="303" t="s">
        <v>138</v>
      </c>
      <c r="B30" s="304">
        <v>5</v>
      </c>
      <c r="C30" s="304">
        <v>76</v>
      </c>
      <c r="D30" s="304">
        <v>13</v>
      </c>
      <c r="E30" s="304">
        <v>6</v>
      </c>
      <c r="F30" s="339"/>
      <c r="G30" s="304">
        <v>6</v>
      </c>
      <c r="H30" s="304">
        <v>81</v>
      </c>
      <c r="I30" s="304">
        <v>9</v>
      </c>
      <c r="J30" s="305">
        <v>3</v>
      </c>
      <c r="K30" s="314">
        <v>688</v>
      </c>
    </row>
    <row r="31" spans="1:11" s="295" customFormat="1" x14ac:dyDescent="0.2">
      <c r="A31" s="296" t="s">
        <v>139</v>
      </c>
      <c r="B31" s="297">
        <v>5</v>
      </c>
      <c r="C31" s="297">
        <v>76</v>
      </c>
      <c r="D31" s="297">
        <v>10</v>
      </c>
      <c r="E31" s="297">
        <v>9</v>
      </c>
      <c r="F31" s="339"/>
      <c r="G31" s="297">
        <v>5</v>
      </c>
      <c r="H31" s="297">
        <v>79</v>
      </c>
      <c r="I31" s="297">
        <v>9</v>
      </c>
      <c r="J31" s="298">
        <v>7</v>
      </c>
      <c r="K31" s="313">
        <v>151</v>
      </c>
    </row>
    <row r="32" spans="1:11" ht="24" x14ac:dyDescent="0.2">
      <c r="A32" s="303" t="s">
        <v>140</v>
      </c>
      <c r="B32" s="304">
        <v>6</v>
      </c>
      <c r="C32" s="304">
        <v>75</v>
      </c>
      <c r="D32" s="304">
        <v>10</v>
      </c>
      <c r="E32" s="304">
        <v>9</v>
      </c>
      <c r="F32" s="339"/>
      <c r="G32" s="304">
        <v>7</v>
      </c>
      <c r="H32" s="304">
        <v>78</v>
      </c>
      <c r="I32" s="304">
        <v>8</v>
      </c>
      <c r="J32" s="305">
        <v>7</v>
      </c>
      <c r="K32" s="314">
        <v>571</v>
      </c>
    </row>
    <row r="33" spans="1:11" s="295" customFormat="1" x14ac:dyDescent="0.2">
      <c r="A33" s="296" t="s">
        <v>148</v>
      </c>
      <c r="B33" s="297">
        <v>14</v>
      </c>
      <c r="C33" s="297">
        <v>85</v>
      </c>
      <c r="D33" s="297">
        <v>1</v>
      </c>
      <c r="E33" s="297">
        <v>1</v>
      </c>
      <c r="F33" s="339"/>
      <c r="G33" s="297">
        <v>14</v>
      </c>
      <c r="H33" s="297">
        <v>85</v>
      </c>
      <c r="I33" s="297">
        <v>1</v>
      </c>
      <c r="J33" s="298">
        <v>0</v>
      </c>
      <c r="K33" s="313">
        <v>446</v>
      </c>
    </row>
    <row r="34" spans="1:11" x14ac:dyDescent="0.2">
      <c r="A34" s="303" t="s">
        <v>141</v>
      </c>
      <c r="B34" s="304">
        <v>3</v>
      </c>
      <c r="C34" s="304">
        <v>68</v>
      </c>
      <c r="D34" s="304">
        <v>19</v>
      </c>
      <c r="E34" s="304">
        <v>10</v>
      </c>
      <c r="F34" s="339"/>
      <c r="G34" s="304">
        <v>4</v>
      </c>
      <c r="H34" s="304">
        <v>72</v>
      </c>
      <c r="I34" s="304">
        <v>15</v>
      </c>
      <c r="J34" s="305">
        <v>9</v>
      </c>
      <c r="K34" s="314">
        <v>269</v>
      </c>
    </row>
    <row r="35" spans="1:11" s="295" customFormat="1" x14ac:dyDescent="0.2">
      <c r="A35" s="296" t="s">
        <v>142</v>
      </c>
      <c r="B35" s="297">
        <v>4</v>
      </c>
      <c r="C35" s="297">
        <v>56</v>
      </c>
      <c r="D35" s="297">
        <v>25</v>
      </c>
      <c r="E35" s="297">
        <v>15</v>
      </c>
      <c r="F35" s="339"/>
      <c r="G35" s="297">
        <v>4</v>
      </c>
      <c r="H35" s="297">
        <v>63</v>
      </c>
      <c r="I35" s="297">
        <v>19</v>
      </c>
      <c r="J35" s="298">
        <v>13</v>
      </c>
      <c r="K35" s="313">
        <v>321</v>
      </c>
    </row>
    <row r="36" spans="1:11" x14ac:dyDescent="0.2">
      <c r="A36" s="303" t="s">
        <v>143</v>
      </c>
      <c r="B36" s="304">
        <v>3</v>
      </c>
      <c r="C36" s="304">
        <v>63</v>
      </c>
      <c r="D36" s="304">
        <v>14</v>
      </c>
      <c r="E36" s="304">
        <v>20</v>
      </c>
      <c r="F36" s="339"/>
      <c r="G36" s="304">
        <v>4</v>
      </c>
      <c r="H36" s="304">
        <v>67</v>
      </c>
      <c r="I36" s="304">
        <v>12</v>
      </c>
      <c r="J36" s="305">
        <v>17</v>
      </c>
      <c r="K36" s="314">
        <v>195</v>
      </c>
    </row>
    <row r="37" spans="1:11" s="295" customFormat="1" x14ac:dyDescent="0.2">
      <c r="A37" s="296" t="s">
        <v>144</v>
      </c>
      <c r="B37" s="297">
        <v>2</v>
      </c>
      <c r="C37" s="297">
        <v>72</v>
      </c>
      <c r="D37" s="297">
        <v>17</v>
      </c>
      <c r="E37" s="297">
        <v>9</v>
      </c>
      <c r="F37" s="339"/>
      <c r="G37" s="297">
        <v>2</v>
      </c>
      <c r="H37" s="297">
        <v>74</v>
      </c>
      <c r="I37" s="297">
        <v>17</v>
      </c>
      <c r="J37" s="298">
        <v>7</v>
      </c>
      <c r="K37" s="313">
        <v>543</v>
      </c>
    </row>
    <row r="38" spans="1:11" x14ac:dyDescent="0.2">
      <c r="A38" s="303" t="s">
        <v>149</v>
      </c>
      <c r="B38" s="304">
        <v>3</v>
      </c>
      <c r="C38" s="304">
        <v>86</v>
      </c>
      <c r="D38" s="304">
        <v>1</v>
      </c>
      <c r="E38" s="304">
        <v>9</v>
      </c>
      <c r="F38" s="339"/>
      <c r="G38" s="304">
        <v>4</v>
      </c>
      <c r="H38" s="304">
        <v>93</v>
      </c>
      <c r="I38" s="304">
        <v>0</v>
      </c>
      <c r="J38" s="305">
        <v>3</v>
      </c>
      <c r="K38" s="314">
        <v>272</v>
      </c>
    </row>
    <row r="39" spans="1:11" s="295" customFormat="1" ht="12.75" customHeight="1" x14ac:dyDescent="0.2">
      <c r="A39" s="296" t="s">
        <v>100</v>
      </c>
      <c r="B39" s="297">
        <v>3</v>
      </c>
      <c r="C39" s="297">
        <v>79</v>
      </c>
      <c r="D39" s="297">
        <v>5</v>
      </c>
      <c r="E39" s="297">
        <v>13</v>
      </c>
      <c r="F39" s="339"/>
      <c r="G39" s="297">
        <v>4</v>
      </c>
      <c r="H39" s="297">
        <v>88</v>
      </c>
      <c r="I39" s="297">
        <v>4</v>
      </c>
      <c r="J39" s="298">
        <v>4</v>
      </c>
      <c r="K39" s="313">
        <v>1291</v>
      </c>
    </row>
    <row r="40" spans="1:11" x14ac:dyDescent="0.2">
      <c r="A40" s="299" t="s">
        <v>145</v>
      </c>
      <c r="B40" s="304">
        <v>4</v>
      </c>
      <c r="C40" s="304">
        <v>62</v>
      </c>
      <c r="D40" s="304">
        <v>24</v>
      </c>
      <c r="E40" s="304">
        <v>10</v>
      </c>
      <c r="F40" s="339"/>
      <c r="G40" s="304">
        <v>3</v>
      </c>
      <c r="H40" s="304">
        <v>68</v>
      </c>
      <c r="I40" s="304">
        <v>21</v>
      </c>
      <c r="J40" s="305">
        <v>7</v>
      </c>
      <c r="K40" s="314">
        <v>1119</v>
      </c>
    </row>
    <row r="41" spans="1:11" s="295" customFormat="1" x14ac:dyDescent="0.2">
      <c r="A41" s="61" t="s">
        <v>136</v>
      </c>
      <c r="B41" s="297"/>
      <c r="C41" s="297"/>
      <c r="D41" s="297"/>
      <c r="E41" s="297"/>
      <c r="F41" s="339"/>
      <c r="G41" s="297"/>
      <c r="H41" s="297"/>
      <c r="I41" s="297"/>
      <c r="J41" s="298"/>
      <c r="K41" s="313"/>
    </row>
    <row r="42" spans="1:11" x14ac:dyDescent="0.2">
      <c r="A42" s="303" t="s">
        <v>137</v>
      </c>
      <c r="B42" s="304">
        <v>8</v>
      </c>
      <c r="C42" s="304">
        <v>73</v>
      </c>
      <c r="D42" s="304">
        <v>15</v>
      </c>
      <c r="E42" s="304">
        <v>4</v>
      </c>
      <c r="F42" s="339"/>
      <c r="G42" s="304">
        <v>7</v>
      </c>
      <c r="H42" s="304">
        <v>76</v>
      </c>
      <c r="I42" s="304">
        <v>12</v>
      </c>
      <c r="J42" s="305">
        <v>4</v>
      </c>
      <c r="K42" s="314">
        <v>131</v>
      </c>
    </row>
    <row r="43" spans="1:11" s="295" customFormat="1" x14ac:dyDescent="0.2">
      <c r="A43" s="296" t="s">
        <v>138</v>
      </c>
      <c r="B43" s="297">
        <v>4</v>
      </c>
      <c r="C43" s="297">
        <v>67</v>
      </c>
      <c r="D43" s="297">
        <v>21</v>
      </c>
      <c r="E43" s="297">
        <v>7</v>
      </c>
      <c r="F43" s="339"/>
      <c r="G43" s="297">
        <v>4</v>
      </c>
      <c r="H43" s="297">
        <v>72</v>
      </c>
      <c r="I43" s="297">
        <v>20</v>
      </c>
      <c r="J43" s="298">
        <v>4</v>
      </c>
      <c r="K43" s="313">
        <v>521</v>
      </c>
    </row>
    <row r="44" spans="1:11" x14ac:dyDescent="0.2">
      <c r="A44" s="303" t="s">
        <v>139</v>
      </c>
      <c r="B44" s="304">
        <v>2</v>
      </c>
      <c r="C44" s="304">
        <v>58</v>
      </c>
      <c r="D44" s="304">
        <v>29</v>
      </c>
      <c r="E44" s="304">
        <v>11</v>
      </c>
      <c r="F44" s="339"/>
      <c r="G44" s="304">
        <v>2</v>
      </c>
      <c r="H44" s="304">
        <v>57</v>
      </c>
      <c r="I44" s="304">
        <v>29</v>
      </c>
      <c r="J44" s="305">
        <v>11</v>
      </c>
      <c r="K44" s="314">
        <v>115</v>
      </c>
    </row>
    <row r="45" spans="1:11" s="295" customFormat="1" x14ac:dyDescent="0.2">
      <c r="A45" s="296" t="s">
        <v>144</v>
      </c>
      <c r="B45" s="297">
        <v>0</v>
      </c>
      <c r="C45" s="297">
        <v>53</v>
      </c>
      <c r="D45" s="297">
        <v>30</v>
      </c>
      <c r="E45" s="297">
        <v>17</v>
      </c>
      <c r="F45" s="339"/>
      <c r="G45" s="297">
        <v>0</v>
      </c>
      <c r="H45" s="297">
        <v>62</v>
      </c>
      <c r="I45" s="297">
        <v>28</v>
      </c>
      <c r="J45" s="298">
        <v>10</v>
      </c>
      <c r="K45" s="313">
        <v>211</v>
      </c>
    </row>
    <row r="46" spans="1:11" x14ac:dyDescent="0.2">
      <c r="A46" s="303" t="s">
        <v>146</v>
      </c>
      <c r="B46" s="129" t="s">
        <v>64</v>
      </c>
      <c r="C46" s="129" t="s">
        <v>64</v>
      </c>
      <c r="D46" s="129" t="s">
        <v>64</v>
      </c>
      <c r="E46" s="129" t="s">
        <v>64</v>
      </c>
      <c r="F46" s="340"/>
      <c r="G46" s="129" t="s">
        <v>64</v>
      </c>
      <c r="H46" s="129" t="s">
        <v>64</v>
      </c>
      <c r="I46" s="129" t="s">
        <v>64</v>
      </c>
      <c r="J46" s="129" t="s">
        <v>64</v>
      </c>
      <c r="K46" s="315">
        <v>40</v>
      </c>
    </row>
    <row r="47" spans="1:11" ht="69" customHeight="1" x14ac:dyDescent="0.2">
      <c r="A47" s="460" t="s">
        <v>258</v>
      </c>
      <c r="B47" s="460"/>
      <c r="C47" s="460"/>
      <c r="D47" s="460"/>
      <c r="E47" s="460"/>
      <c r="F47" s="460"/>
      <c r="G47" s="460"/>
      <c r="H47" s="460"/>
      <c r="I47" s="460"/>
      <c r="J47" s="460"/>
    </row>
    <row r="48" spans="1:11" ht="16.5" customHeight="1" x14ac:dyDescent="0.2">
      <c r="A48" s="535"/>
      <c r="B48" s="535"/>
      <c r="C48" s="535"/>
      <c r="D48" s="535"/>
      <c r="E48" s="535"/>
      <c r="F48" s="535"/>
      <c r="G48" s="535"/>
      <c r="H48" s="535"/>
      <c r="I48" s="535"/>
      <c r="J48" s="535"/>
    </row>
    <row r="50" spans="1:18" x14ac:dyDescent="0.2">
      <c r="A50" s="19"/>
      <c r="B50" s="19"/>
      <c r="C50" s="19"/>
      <c r="D50" s="19"/>
      <c r="E50" s="19"/>
      <c r="F50" s="19"/>
      <c r="G50" s="19"/>
      <c r="H50" s="19"/>
      <c r="I50" s="19"/>
      <c r="J50" s="19"/>
    </row>
    <row r="51" spans="1:18" x14ac:dyDescent="0.2">
      <c r="A51" s="19"/>
      <c r="B51" s="19"/>
      <c r="C51" s="19"/>
      <c r="D51" s="19"/>
      <c r="E51" s="19"/>
      <c r="F51" s="19"/>
      <c r="G51" s="19"/>
      <c r="H51" s="19"/>
      <c r="I51" s="19"/>
      <c r="J51" s="19"/>
      <c r="K51" s="19"/>
      <c r="L51" s="19"/>
      <c r="M51" s="19"/>
      <c r="N51" s="19"/>
      <c r="O51" s="19"/>
      <c r="P51" s="19"/>
      <c r="Q51" s="19"/>
      <c r="R51" s="19"/>
    </row>
    <row r="52" spans="1:18" x14ac:dyDescent="0.2">
      <c r="A52" s="19"/>
      <c r="B52" s="19"/>
      <c r="C52" s="19"/>
      <c r="D52" s="19"/>
      <c r="E52" s="19"/>
      <c r="F52" s="19"/>
      <c r="G52" s="19"/>
      <c r="H52" s="19"/>
      <c r="I52" s="19"/>
      <c r="J52" s="19"/>
      <c r="K52" s="19"/>
      <c r="L52" s="19"/>
      <c r="M52" s="19"/>
    </row>
    <row r="53" spans="1:18" x14ac:dyDescent="0.2">
      <c r="A53" s="19"/>
      <c r="B53" s="19"/>
      <c r="C53" s="19"/>
      <c r="D53" s="19"/>
      <c r="E53" s="19"/>
      <c r="F53" s="19"/>
      <c r="G53" s="19"/>
      <c r="H53" s="19"/>
      <c r="I53" s="19"/>
      <c r="J53" s="19"/>
    </row>
    <row r="55" spans="1:18" x14ac:dyDescent="0.2">
      <c r="A55" s="19"/>
      <c r="B55" s="19"/>
      <c r="C55" s="19"/>
      <c r="D55" s="19"/>
      <c r="E55" s="19"/>
      <c r="F55" s="19"/>
      <c r="G55" s="19"/>
      <c r="H55" s="19"/>
      <c r="I55" s="19"/>
      <c r="J55" s="19"/>
    </row>
    <row r="63" spans="1:18" x14ac:dyDescent="0.2">
      <c r="C63" s="19"/>
      <c r="G63" s="19"/>
      <c r="J63" s="19"/>
    </row>
    <row r="64" spans="1:18" x14ac:dyDescent="0.2">
      <c r="C64" s="19"/>
      <c r="G64" s="19"/>
      <c r="J64" s="19"/>
    </row>
  </sheetData>
  <mergeCells count="10">
    <mergeCell ref="A26:K26"/>
    <mergeCell ref="K3:K4"/>
    <mergeCell ref="A2:J2"/>
    <mergeCell ref="A47:J47"/>
    <mergeCell ref="A48:J48"/>
    <mergeCell ref="B3:E3"/>
    <mergeCell ref="G3:J3"/>
    <mergeCell ref="B5:J5"/>
    <mergeCell ref="A3:A6"/>
    <mergeCell ref="A7:K7"/>
  </mergeCells>
  <hyperlinks>
    <hyperlink ref="A1" location="Inhalt!A1" display="Inhalt!A1"/>
  </hyperlinks>
  <pageMargins left="0.23622047244094491" right="0.23622047244094491" top="0.74803149606299213" bottom="0.74803149606299213" header="0.31496062992125984" footer="0.31496062992125984"/>
  <pageSetup paperSize="9" scale="71" orientation="landscape" r:id="rId1"/>
  <headerFooter>
    <oddHeader>&amp;CBildung in Deutschland 2016 - (Web-)Tabellen F4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zoomScaleNormal="100" workbookViewId="0"/>
  </sheetViews>
  <sheetFormatPr baseColWidth="10" defaultRowHeight="12.75" x14ac:dyDescent="0.2"/>
  <cols>
    <col min="1" max="1" width="31" customWidth="1"/>
    <col min="2" max="9" width="10.7109375" customWidth="1"/>
  </cols>
  <sheetData>
    <row r="1" spans="1:20" ht="25.5" customHeight="1" x14ac:dyDescent="0.2">
      <c r="A1" s="373" t="s">
        <v>114</v>
      </c>
      <c r="B1" s="373"/>
    </row>
    <row r="2" spans="1:20" ht="12.75" customHeight="1" x14ac:dyDescent="0.2">
      <c r="A2" s="430" t="s">
        <v>280</v>
      </c>
      <c r="B2" s="430"/>
      <c r="C2" s="430"/>
      <c r="D2" s="430"/>
      <c r="E2" s="430"/>
      <c r="F2" s="430"/>
      <c r="G2" s="430"/>
      <c r="H2" s="430"/>
      <c r="I2" s="430"/>
    </row>
    <row r="3" spans="1:20" ht="24" customHeight="1" x14ac:dyDescent="0.2">
      <c r="A3" s="431" t="s">
        <v>356</v>
      </c>
      <c r="B3" s="439" t="s">
        <v>130</v>
      </c>
      <c r="C3" s="440"/>
      <c r="D3" s="440"/>
      <c r="E3" s="440"/>
      <c r="F3" s="439" t="s">
        <v>131</v>
      </c>
      <c r="G3" s="440"/>
      <c r="H3" s="440"/>
      <c r="I3" s="440"/>
      <c r="J3" s="1"/>
    </row>
    <row r="4" spans="1:20" ht="52.5" customHeight="1" x14ac:dyDescent="0.2">
      <c r="A4" s="550"/>
      <c r="B4" s="439" t="s">
        <v>163</v>
      </c>
      <c r="C4" s="440"/>
      <c r="D4" s="439" t="s">
        <v>164</v>
      </c>
      <c r="E4" s="532"/>
      <c r="F4" s="439" t="s">
        <v>163</v>
      </c>
      <c r="G4" s="440"/>
      <c r="H4" s="439" t="s">
        <v>164</v>
      </c>
      <c r="I4" s="440"/>
      <c r="J4" s="1"/>
    </row>
    <row r="5" spans="1:20" x14ac:dyDescent="0.2">
      <c r="A5" s="550"/>
      <c r="B5" s="107" t="s">
        <v>160</v>
      </c>
      <c r="C5" s="107" t="s">
        <v>161</v>
      </c>
      <c r="D5" s="108" t="s">
        <v>160</v>
      </c>
      <c r="E5" s="107" t="s">
        <v>161</v>
      </c>
      <c r="F5" s="107" t="s">
        <v>160</v>
      </c>
      <c r="G5" s="107" t="s">
        <v>161</v>
      </c>
      <c r="H5" s="108" t="s">
        <v>160</v>
      </c>
      <c r="I5" s="108" t="s">
        <v>161</v>
      </c>
      <c r="J5" s="1"/>
    </row>
    <row r="6" spans="1:20" ht="12.75" customHeight="1" x14ac:dyDescent="0.2">
      <c r="A6" s="433"/>
      <c r="B6" s="552" t="s">
        <v>162</v>
      </c>
      <c r="C6" s="552"/>
      <c r="D6" s="552"/>
      <c r="E6" s="552"/>
      <c r="F6" s="552"/>
      <c r="G6" s="552"/>
      <c r="H6" s="552"/>
      <c r="I6" s="552"/>
      <c r="J6" s="1"/>
      <c r="K6" s="19"/>
      <c r="L6" s="19"/>
      <c r="M6" s="19"/>
      <c r="N6" s="19"/>
      <c r="O6" s="19"/>
    </row>
    <row r="7" spans="1:20" x14ac:dyDescent="0.2">
      <c r="A7" s="20" t="s">
        <v>17</v>
      </c>
      <c r="B7" s="364" t="s">
        <v>93</v>
      </c>
      <c r="C7" s="364" t="s">
        <v>93</v>
      </c>
      <c r="D7" s="364" t="s">
        <v>93</v>
      </c>
      <c r="E7" s="364" t="s">
        <v>93</v>
      </c>
      <c r="F7" s="364" t="s">
        <v>93</v>
      </c>
      <c r="G7" s="364" t="s">
        <v>93</v>
      </c>
      <c r="H7" s="364" t="s">
        <v>93</v>
      </c>
      <c r="I7" s="364" t="s">
        <v>93</v>
      </c>
      <c r="J7" s="1"/>
      <c r="K7" s="19"/>
      <c r="L7" s="19"/>
      <c r="M7" s="19"/>
      <c r="N7" s="19"/>
      <c r="O7" s="19"/>
      <c r="P7" s="19"/>
      <c r="Q7" s="19"/>
      <c r="R7" s="19"/>
      <c r="S7" s="19"/>
      <c r="T7" s="19"/>
    </row>
    <row r="8" spans="1:20" ht="13.5" x14ac:dyDescent="0.2">
      <c r="A8" s="110" t="s">
        <v>282</v>
      </c>
      <c r="B8" s="375">
        <v>23500</v>
      </c>
      <c r="C8" s="374">
        <v>27700</v>
      </c>
      <c r="D8" s="374">
        <v>30200</v>
      </c>
      <c r="E8" s="374">
        <v>38500</v>
      </c>
      <c r="F8" s="374">
        <v>26700</v>
      </c>
      <c r="G8" s="376">
        <v>31700</v>
      </c>
      <c r="H8" s="374">
        <v>33200</v>
      </c>
      <c r="I8" s="376">
        <v>43600</v>
      </c>
      <c r="J8" s="1"/>
      <c r="K8" s="19"/>
      <c r="L8" s="19"/>
      <c r="M8" s="19"/>
      <c r="N8" s="19"/>
      <c r="O8" s="19"/>
    </row>
    <row r="9" spans="1:20" x14ac:dyDescent="0.2">
      <c r="A9" s="60" t="s">
        <v>136</v>
      </c>
      <c r="B9" s="377"/>
      <c r="C9" s="378"/>
      <c r="D9" s="378"/>
      <c r="E9" s="378"/>
      <c r="F9" s="378"/>
      <c r="G9" s="379"/>
      <c r="H9" s="378"/>
      <c r="I9" s="379"/>
      <c r="J9" s="1"/>
      <c r="K9" s="19"/>
      <c r="L9" s="19"/>
      <c r="M9" s="19"/>
      <c r="N9" s="19"/>
      <c r="O9" s="19"/>
    </row>
    <row r="10" spans="1:20" x14ac:dyDescent="0.2">
      <c r="A10" s="111" t="s">
        <v>137</v>
      </c>
      <c r="B10" s="375">
        <v>18000</v>
      </c>
      <c r="C10" s="374">
        <v>29600</v>
      </c>
      <c r="D10" s="374" t="s">
        <v>64</v>
      </c>
      <c r="E10" s="374">
        <v>33300</v>
      </c>
      <c r="F10" s="374">
        <v>19000</v>
      </c>
      <c r="G10" s="376">
        <v>33500</v>
      </c>
      <c r="H10" s="374" t="s">
        <v>64</v>
      </c>
      <c r="I10" s="376">
        <v>36600</v>
      </c>
      <c r="J10" s="1"/>
      <c r="K10" s="19"/>
      <c r="L10" s="19"/>
      <c r="M10" s="19"/>
      <c r="N10" s="19"/>
      <c r="O10" s="19"/>
    </row>
    <row r="11" spans="1:20" x14ac:dyDescent="0.2">
      <c r="A11" s="103" t="s">
        <v>138</v>
      </c>
      <c r="B11" s="377">
        <v>27600</v>
      </c>
      <c r="C11" s="378">
        <v>39800</v>
      </c>
      <c r="D11" s="378">
        <v>38100</v>
      </c>
      <c r="E11" s="378">
        <v>41800</v>
      </c>
      <c r="F11" s="378">
        <v>30400</v>
      </c>
      <c r="G11" s="379">
        <v>45200</v>
      </c>
      <c r="H11" s="378">
        <v>41500</v>
      </c>
      <c r="I11" s="379">
        <v>46300</v>
      </c>
      <c r="J11" s="1"/>
      <c r="K11" s="19"/>
      <c r="L11" s="19"/>
      <c r="M11" s="19"/>
      <c r="N11" s="19"/>
      <c r="O11" s="19"/>
    </row>
    <row r="12" spans="1:20" x14ac:dyDescent="0.2">
      <c r="A12" s="111" t="s">
        <v>139</v>
      </c>
      <c r="B12" s="375">
        <v>27000</v>
      </c>
      <c r="C12" s="374">
        <v>38600</v>
      </c>
      <c r="D12" s="374" t="s">
        <v>64</v>
      </c>
      <c r="E12" s="374">
        <v>41000</v>
      </c>
      <c r="F12" s="374">
        <v>32600</v>
      </c>
      <c r="G12" s="376">
        <v>42900</v>
      </c>
      <c r="H12" s="374" t="s">
        <v>64</v>
      </c>
      <c r="I12" s="376">
        <v>45000</v>
      </c>
      <c r="J12" s="1"/>
    </row>
    <row r="13" spans="1:20" x14ac:dyDescent="0.2">
      <c r="A13" s="103" t="s">
        <v>140</v>
      </c>
      <c r="B13" s="377">
        <v>15500</v>
      </c>
      <c r="C13" s="378">
        <v>24800</v>
      </c>
      <c r="D13" s="378" t="s">
        <v>64</v>
      </c>
      <c r="E13" s="378">
        <v>34000</v>
      </c>
      <c r="F13" s="378">
        <v>17500</v>
      </c>
      <c r="G13" s="379">
        <v>27600</v>
      </c>
      <c r="H13" s="378" t="s">
        <v>64</v>
      </c>
      <c r="I13" s="379">
        <v>35100</v>
      </c>
      <c r="J13" s="1"/>
    </row>
    <row r="14" spans="1:20" x14ac:dyDescent="0.2">
      <c r="A14" s="111" t="s">
        <v>141</v>
      </c>
      <c r="B14" s="374">
        <v>18600</v>
      </c>
      <c r="C14" s="374">
        <v>25600</v>
      </c>
      <c r="D14" s="374">
        <v>27000</v>
      </c>
      <c r="E14" s="374">
        <v>32600</v>
      </c>
      <c r="F14" s="374">
        <v>20900</v>
      </c>
      <c r="G14" s="374">
        <v>29600</v>
      </c>
      <c r="H14" s="374">
        <v>28700</v>
      </c>
      <c r="I14" s="376">
        <v>36000</v>
      </c>
      <c r="J14" s="1"/>
    </row>
    <row r="15" spans="1:20" x14ac:dyDescent="0.2">
      <c r="A15" s="103" t="s">
        <v>142</v>
      </c>
      <c r="B15" s="378">
        <v>15000</v>
      </c>
      <c r="C15" s="378">
        <v>19500</v>
      </c>
      <c r="D15" s="378">
        <v>23400</v>
      </c>
      <c r="E15" s="378">
        <v>24500</v>
      </c>
      <c r="F15" s="378">
        <v>17900</v>
      </c>
      <c r="G15" s="378">
        <v>23900</v>
      </c>
      <c r="H15" s="378">
        <v>26200</v>
      </c>
      <c r="I15" s="379">
        <v>28100</v>
      </c>
      <c r="J15" s="1"/>
    </row>
    <row r="16" spans="1:20" x14ac:dyDescent="0.2">
      <c r="A16" s="111" t="s">
        <v>143</v>
      </c>
      <c r="B16" s="374">
        <v>18600</v>
      </c>
      <c r="C16" s="374">
        <v>24300</v>
      </c>
      <c r="D16" s="374">
        <v>27700</v>
      </c>
      <c r="E16" s="374">
        <v>32000</v>
      </c>
      <c r="F16" s="374">
        <v>21300</v>
      </c>
      <c r="G16" s="374">
        <v>27400</v>
      </c>
      <c r="H16" s="374">
        <v>29600</v>
      </c>
      <c r="I16" s="376">
        <v>34800</v>
      </c>
      <c r="J16" s="1"/>
    </row>
    <row r="17" spans="1:18" x14ac:dyDescent="0.2">
      <c r="A17" s="103" t="s">
        <v>144</v>
      </c>
      <c r="B17" s="378">
        <v>27200</v>
      </c>
      <c r="C17" s="378">
        <v>39000</v>
      </c>
      <c r="D17" s="378">
        <v>34100</v>
      </c>
      <c r="E17" s="378">
        <v>41600</v>
      </c>
      <c r="F17" s="378">
        <v>29400</v>
      </c>
      <c r="G17" s="378">
        <v>43300</v>
      </c>
      <c r="H17" s="378">
        <v>36400</v>
      </c>
      <c r="I17" s="379">
        <v>45500</v>
      </c>
      <c r="J17" s="1"/>
    </row>
    <row r="18" spans="1:18" x14ac:dyDescent="0.2">
      <c r="A18" s="111" t="s">
        <v>100</v>
      </c>
      <c r="B18" s="374">
        <v>12300</v>
      </c>
      <c r="C18" s="374">
        <v>15500</v>
      </c>
      <c r="D18" s="374" t="s">
        <v>64</v>
      </c>
      <c r="E18" s="374">
        <v>20300</v>
      </c>
      <c r="F18" s="374">
        <v>13500</v>
      </c>
      <c r="G18" s="374">
        <v>17300</v>
      </c>
      <c r="H18" s="374" t="s">
        <v>64</v>
      </c>
      <c r="I18" s="376">
        <v>26100</v>
      </c>
      <c r="J18" s="1"/>
    </row>
    <row r="19" spans="1:18" ht="13.5" x14ac:dyDescent="0.2">
      <c r="A19" s="60" t="s">
        <v>283</v>
      </c>
      <c r="B19" s="378">
        <v>31000</v>
      </c>
      <c r="C19" s="378">
        <v>36400</v>
      </c>
      <c r="D19" s="378">
        <v>35100</v>
      </c>
      <c r="E19" s="378">
        <v>40200</v>
      </c>
      <c r="F19" s="378">
        <v>35400</v>
      </c>
      <c r="G19" s="378">
        <v>41700</v>
      </c>
      <c r="H19" s="378">
        <v>39100</v>
      </c>
      <c r="I19" s="379">
        <v>44100</v>
      </c>
      <c r="J19" s="1"/>
    </row>
    <row r="20" spans="1:18" x14ac:dyDescent="0.2">
      <c r="A20" s="110" t="s">
        <v>136</v>
      </c>
      <c r="B20" s="374"/>
      <c r="C20" s="374"/>
      <c r="D20" s="374"/>
      <c r="E20" s="374"/>
      <c r="F20" s="374"/>
      <c r="G20" s="374"/>
      <c r="H20" s="374"/>
      <c r="I20" s="376"/>
      <c r="J20" s="1"/>
    </row>
    <row r="21" spans="1:18" x14ac:dyDescent="0.2">
      <c r="A21" s="103" t="s">
        <v>137</v>
      </c>
      <c r="B21" s="378">
        <v>30200</v>
      </c>
      <c r="C21" s="378">
        <v>32000</v>
      </c>
      <c r="D21" s="378">
        <v>32100</v>
      </c>
      <c r="E21" s="378">
        <v>33300</v>
      </c>
      <c r="F21" s="378">
        <v>33600</v>
      </c>
      <c r="G21" s="378">
        <v>34400</v>
      </c>
      <c r="H21" s="378">
        <v>35600</v>
      </c>
      <c r="I21" s="379">
        <v>36700</v>
      </c>
      <c r="J21" s="1"/>
    </row>
    <row r="22" spans="1:18" x14ac:dyDescent="0.2">
      <c r="A22" s="111" t="s">
        <v>138</v>
      </c>
      <c r="B22" s="374">
        <v>37600</v>
      </c>
      <c r="C22" s="374">
        <v>42500</v>
      </c>
      <c r="D22" s="374">
        <v>40900</v>
      </c>
      <c r="E22" s="374">
        <v>44000</v>
      </c>
      <c r="F22" s="374">
        <v>41800</v>
      </c>
      <c r="G22" s="374">
        <v>46800</v>
      </c>
      <c r="H22" s="374">
        <v>45100</v>
      </c>
      <c r="I22" s="376">
        <v>47600</v>
      </c>
      <c r="J22" s="1"/>
    </row>
    <row r="23" spans="1:18" x14ac:dyDescent="0.2">
      <c r="A23" s="103" t="s">
        <v>139</v>
      </c>
      <c r="B23" s="378">
        <v>34000</v>
      </c>
      <c r="C23" s="378">
        <v>38100</v>
      </c>
      <c r="D23" s="378">
        <v>37700</v>
      </c>
      <c r="E23" s="378">
        <v>40600</v>
      </c>
      <c r="F23" s="378">
        <v>38400</v>
      </c>
      <c r="G23" s="378">
        <v>42400</v>
      </c>
      <c r="H23" s="378">
        <v>42500</v>
      </c>
      <c r="I23" s="379">
        <v>43800</v>
      </c>
      <c r="J23" s="1"/>
    </row>
    <row r="24" spans="1:18" x14ac:dyDescent="0.2">
      <c r="A24" s="111" t="s">
        <v>144</v>
      </c>
      <c r="B24" s="374">
        <v>30000</v>
      </c>
      <c r="C24" s="374">
        <v>36600</v>
      </c>
      <c r="D24" s="374">
        <v>32900</v>
      </c>
      <c r="E24" s="374">
        <v>39100</v>
      </c>
      <c r="F24" s="374">
        <v>34500</v>
      </c>
      <c r="G24" s="374">
        <v>43600</v>
      </c>
      <c r="H24" s="374">
        <v>37300</v>
      </c>
      <c r="I24" s="376">
        <v>44000</v>
      </c>
      <c r="J24" s="1"/>
    </row>
    <row r="25" spans="1:18" x14ac:dyDescent="0.2">
      <c r="A25" s="103" t="s">
        <v>146</v>
      </c>
      <c r="B25" s="378">
        <v>24000</v>
      </c>
      <c r="C25" s="378">
        <v>29400</v>
      </c>
      <c r="D25" s="378">
        <v>28900</v>
      </c>
      <c r="E25" s="378" t="s">
        <v>64</v>
      </c>
      <c r="F25" s="378">
        <v>27500</v>
      </c>
      <c r="G25" s="378">
        <v>31700</v>
      </c>
      <c r="H25" s="378">
        <v>32400</v>
      </c>
      <c r="I25" s="379" t="s">
        <v>64</v>
      </c>
      <c r="J25" s="1"/>
    </row>
    <row r="26" spans="1:18" ht="60" customHeight="1" x14ac:dyDescent="0.2">
      <c r="A26" s="460" t="s">
        <v>284</v>
      </c>
      <c r="B26" s="460"/>
      <c r="C26" s="460"/>
      <c r="D26" s="460"/>
      <c r="E26" s="460"/>
      <c r="F26" s="460"/>
      <c r="G26" s="460"/>
      <c r="H26" s="460"/>
      <c r="I26" s="460"/>
    </row>
    <row r="27" spans="1:18" ht="16.5" customHeight="1" x14ac:dyDescent="0.2">
      <c r="A27" s="535"/>
      <c r="B27" s="535"/>
      <c r="C27" s="535"/>
      <c r="D27" s="535"/>
      <c r="E27" s="535"/>
      <c r="F27" s="535"/>
      <c r="G27" s="535"/>
      <c r="H27" s="535"/>
      <c r="I27" s="535"/>
    </row>
    <row r="29" spans="1:18" x14ac:dyDescent="0.2">
      <c r="A29" s="19"/>
      <c r="B29" s="19"/>
      <c r="C29" s="19"/>
      <c r="D29" s="19"/>
      <c r="E29" s="19"/>
      <c r="F29" s="19"/>
      <c r="G29" s="19"/>
      <c r="H29" s="19"/>
      <c r="I29" s="19"/>
    </row>
    <row r="30" spans="1:18" x14ac:dyDescent="0.2">
      <c r="A30" s="19"/>
      <c r="B30" s="19"/>
      <c r="C30" s="19"/>
      <c r="D30" s="19"/>
      <c r="E30" s="19"/>
      <c r="F30" s="19"/>
      <c r="G30" s="19"/>
      <c r="H30" s="19"/>
      <c r="I30" s="19"/>
      <c r="J30" s="19"/>
      <c r="K30" s="19"/>
      <c r="L30" s="19"/>
      <c r="M30" s="19"/>
      <c r="N30" s="19"/>
      <c r="O30" s="19"/>
      <c r="P30" s="19"/>
      <c r="Q30" s="19"/>
      <c r="R30" s="19"/>
    </row>
    <row r="31" spans="1:18" x14ac:dyDescent="0.2">
      <c r="A31" s="19"/>
      <c r="B31" s="19"/>
      <c r="C31" s="261"/>
      <c r="D31" s="19"/>
      <c r="E31" s="19"/>
      <c r="F31" s="19"/>
      <c r="G31" s="19"/>
      <c r="H31" s="19"/>
      <c r="I31" s="19"/>
      <c r="J31" s="19"/>
      <c r="K31" s="19"/>
      <c r="L31" s="19"/>
      <c r="M31" s="19"/>
    </row>
    <row r="32" spans="1:18" x14ac:dyDescent="0.2">
      <c r="A32" s="19"/>
      <c r="B32" s="19"/>
      <c r="C32" s="19"/>
      <c r="D32" s="19"/>
      <c r="E32" s="19"/>
      <c r="F32" s="19"/>
      <c r="G32" s="19"/>
      <c r="H32" s="19"/>
      <c r="I32" s="19"/>
    </row>
    <row r="34" spans="1:11" x14ac:dyDescent="0.2">
      <c r="A34" s="19"/>
      <c r="B34" s="19"/>
      <c r="C34" s="19"/>
      <c r="D34" s="19"/>
      <c r="E34" s="19"/>
      <c r="F34" s="19"/>
      <c r="G34" s="19"/>
      <c r="H34" s="19"/>
      <c r="I34" s="19"/>
    </row>
    <row r="42" spans="1:11" x14ac:dyDescent="0.2">
      <c r="C42" s="19"/>
      <c r="F42" s="19"/>
      <c r="I42" s="19"/>
      <c r="K42" s="19"/>
    </row>
    <row r="43" spans="1:11" x14ac:dyDescent="0.2">
      <c r="C43" s="19"/>
      <c r="F43" s="19"/>
      <c r="I43" s="19"/>
      <c r="K43" s="19"/>
    </row>
  </sheetData>
  <mergeCells count="11">
    <mergeCell ref="A3:A6"/>
    <mergeCell ref="A27:I27"/>
    <mergeCell ref="B4:C4"/>
    <mergeCell ref="D4:E4"/>
    <mergeCell ref="F4:G4"/>
    <mergeCell ref="H4:I4"/>
    <mergeCell ref="A2:I2"/>
    <mergeCell ref="B3:E3"/>
    <mergeCell ref="F3:I3"/>
    <mergeCell ref="A26:I26"/>
    <mergeCell ref="B6:I6"/>
  </mergeCells>
  <hyperlinks>
    <hyperlink ref="A1" location="Inhalt!A1" display="Inhalt!A1"/>
  </hyperlinks>
  <pageMargins left="0.23622047244094491" right="0.23622047244094491" top="0.74803149606299213" bottom="0.74803149606299213" header="0.31496062992125984" footer="0.31496062992125984"/>
  <pageSetup paperSize="9" orientation="landscape" r:id="rId1"/>
  <headerFooter>
    <oddHeader>&amp;CBildung in Deutschland 2016 - (Web-)Tabellen F4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Normal="100" workbookViewId="0">
      <selection sqref="A1:B1"/>
    </sheetView>
  </sheetViews>
  <sheetFormatPr baseColWidth="10" defaultRowHeight="12.75" x14ac:dyDescent="0.2"/>
  <cols>
    <col min="1" max="1" width="17.5703125" customWidth="1"/>
    <col min="9" max="9" width="6.85546875" customWidth="1"/>
  </cols>
  <sheetData>
    <row r="1" spans="1:8" ht="25.5" customHeight="1" x14ac:dyDescent="0.2">
      <c r="A1" s="320" t="s">
        <v>114</v>
      </c>
    </row>
    <row r="2" spans="1:8" ht="30" customHeight="1" x14ac:dyDescent="0.2">
      <c r="A2" s="423" t="s">
        <v>334</v>
      </c>
      <c r="B2" s="423"/>
      <c r="C2" s="423"/>
      <c r="D2" s="423"/>
      <c r="E2" s="423"/>
      <c r="F2" s="423"/>
      <c r="G2" s="423"/>
      <c r="H2" s="423"/>
    </row>
    <row r="31" spans="1:12" s="317" customFormat="1" ht="81" customHeight="1" x14ac:dyDescent="0.2">
      <c r="A31" s="424" t="s">
        <v>333</v>
      </c>
      <c r="B31" s="424"/>
      <c r="C31" s="424"/>
      <c r="D31" s="424"/>
      <c r="E31" s="424"/>
      <c r="F31" s="424"/>
      <c r="G31" s="424"/>
      <c r="H31" s="424"/>
      <c r="I31" s="424"/>
      <c r="J31" s="354"/>
      <c r="K31" s="354"/>
      <c r="L31" s="354"/>
    </row>
    <row r="32" spans="1:12" x14ac:dyDescent="0.2">
      <c r="A32" s="316"/>
      <c r="B32" s="422"/>
      <c r="C32" s="422"/>
      <c r="D32" s="422"/>
      <c r="E32" s="422"/>
      <c r="F32" s="422"/>
      <c r="G32" s="422"/>
      <c r="H32" s="422"/>
      <c r="I32" s="422"/>
      <c r="J32" s="422"/>
      <c r="K32" s="422"/>
    </row>
    <row r="33" spans="1:11" x14ac:dyDescent="0.2">
      <c r="A33" s="316"/>
      <c r="B33" s="422"/>
      <c r="C33" s="422"/>
      <c r="D33" s="422"/>
      <c r="E33" s="422"/>
      <c r="F33" s="422"/>
      <c r="G33" s="422"/>
      <c r="H33" s="422"/>
      <c r="I33" s="422"/>
      <c r="J33" s="422"/>
      <c r="K33" s="422"/>
    </row>
    <row r="34" spans="1:11" x14ac:dyDescent="0.2">
      <c r="A34" s="422"/>
      <c r="B34" s="422"/>
      <c r="C34" s="422"/>
      <c r="D34" s="422"/>
      <c r="E34" s="422"/>
      <c r="F34" s="422"/>
      <c r="G34" s="422"/>
      <c r="H34" s="422"/>
      <c r="I34" s="422"/>
      <c r="J34" s="422"/>
      <c r="K34" s="422"/>
    </row>
  </sheetData>
  <mergeCells count="5">
    <mergeCell ref="B32:K32"/>
    <mergeCell ref="B33:K33"/>
    <mergeCell ref="A34:K34"/>
    <mergeCell ref="A2:H2"/>
    <mergeCell ref="A31:I31"/>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landscape" r:id="rId1"/>
  <headerFooter>
    <oddHeader>&amp;CBildung in Deutschland 2016 - (Web-)Tabellen F4</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zoomScaleNormal="100" workbookViewId="0"/>
  </sheetViews>
  <sheetFormatPr baseColWidth="10" defaultRowHeight="12.75" x14ac:dyDescent="0.2"/>
  <cols>
    <col min="1" max="1" width="29.42578125" customWidth="1"/>
    <col min="7" max="7" width="1" customWidth="1"/>
  </cols>
  <sheetData>
    <row r="1" spans="1:15" ht="25.5" customHeight="1" x14ac:dyDescent="0.2">
      <c r="A1" s="373" t="s">
        <v>114</v>
      </c>
      <c r="B1" s="373"/>
    </row>
    <row r="2" spans="1:15" ht="25.5" customHeight="1" x14ac:dyDescent="0.2">
      <c r="A2" s="430" t="s">
        <v>310</v>
      </c>
      <c r="B2" s="430"/>
      <c r="C2" s="430"/>
      <c r="D2" s="430"/>
      <c r="E2" s="430"/>
      <c r="F2" s="430"/>
      <c r="G2" s="430"/>
      <c r="H2" s="430"/>
      <c r="I2" s="430"/>
      <c r="J2" s="430"/>
      <c r="K2" s="430"/>
      <c r="L2" s="430"/>
    </row>
    <row r="3" spans="1:15" ht="12.75" customHeight="1" x14ac:dyDescent="0.2">
      <c r="A3" s="431" t="s">
        <v>356</v>
      </c>
      <c r="B3" s="439" t="s">
        <v>308</v>
      </c>
      <c r="C3" s="440"/>
      <c r="D3" s="440"/>
      <c r="E3" s="440"/>
      <c r="F3" s="532"/>
      <c r="G3" s="334"/>
      <c r="H3" s="439" t="s">
        <v>309</v>
      </c>
      <c r="I3" s="440"/>
      <c r="J3" s="440"/>
      <c r="K3" s="440"/>
      <c r="L3" s="532"/>
      <c r="M3" s="548" t="s">
        <v>261</v>
      </c>
    </row>
    <row r="4" spans="1:15" ht="60" x14ac:dyDescent="0.2">
      <c r="A4" s="550"/>
      <c r="B4" s="335" t="s">
        <v>304</v>
      </c>
      <c r="C4" s="335" t="s">
        <v>305</v>
      </c>
      <c r="D4" s="336" t="s">
        <v>306</v>
      </c>
      <c r="E4" s="336" t="s">
        <v>307</v>
      </c>
      <c r="F4" s="335" t="s">
        <v>314</v>
      </c>
      <c r="G4" s="337"/>
      <c r="H4" s="335" t="s">
        <v>304</v>
      </c>
      <c r="I4" s="335" t="s">
        <v>305</v>
      </c>
      <c r="J4" s="336" t="s">
        <v>306</v>
      </c>
      <c r="K4" s="336" t="s">
        <v>307</v>
      </c>
      <c r="L4" s="335" t="s">
        <v>314</v>
      </c>
      <c r="M4" s="549"/>
    </row>
    <row r="5" spans="1:15" x14ac:dyDescent="0.2">
      <c r="A5" s="550"/>
      <c r="B5" s="516" t="s">
        <v>9</v>
      </c>
      <c r="C5" s="517"/>
      <c r="D5" s="517"/>
      <c r="E5" s="517"/>
      <c r="F5" s="517"/>
      <c r="G5" s="517"/>
      <c r="H5" s="517"/>
      <c r="I5" s="517"/>
      <c r="J5" s="517"/>
      <c r="K5" s="517"/>
      <c r="L5" s="517"/>
      <c r="M5" s="306" t="s">
        <v>102</v>
      </c>
    </row>
    <row r="6" spans="1:15" x14ac:dyDescent="0.2">
      <c r="A6" s="445" t="s">
        <v>311</v>
      </c>
      <c r="B6" s="445"/>
      <c r="C6" s="445"/>
      <c r="D6" s="445"/>
      <c r="E6" s="445"/>
      <c r="F6" s="445"/>
      <c r="G6" s="445"/>
      <c r="H6" s="445"/>
      <c r="I6" s="445"/>
      <c r="J6" s="445"/>
      <c r="K6" s="445"/>
      <c r="L6" s="445"/>
      <c r="M6" s="445"/>
    </row>
    <row r="7" spans="1:15" x14ac:dyDescent="0.2">
      <c r="A7" s="61" t="s">
        <v>135</v>
      </c>
      <c r="B7" s="291">
        <v>17</v>
      </c>
      <c r="C7" s="292">
        <v>58</v>
      </c>
      <c r="D7" s="292">
        <v>3</v>
      </c>
      <c r="E7" s="292">
        <v>21</v>
      </c>
      <c r="F7" s="292">
        <v>1</v>
      </c>
      <c r="G7" s="338"/>
      <c r="H7" s="292">
        <v>48</v>
      </c>
      <c r="I7" s="293">
        <v>29</v>
      </c>
      <c r="J7" s="292">
        <v>14</v>
      </c>
      <c r="K7" s="293">
        <v>0</v>
      </c>
      <c r="L7" s="293">
        <v>9</v>
      </c>
      <c r="M7" s="380">
        <v>6910</v>
      </c>
      <c r="O7" s="342"/>
    </row>
    <row r="8" spans="1:15" x14ac:dyDescent="0.2">
      <c r="A8" s="299" t="s">
        <v>136</v>
      </c>
      <c r="B8" s="300"/>
      <c r="C8" s="301"/>
      <c r="D8" s="301"/>
      <c r="E8" s="301"/>
      <c r="F8" s="301"/>
      <c r="G8" s="338"/>
      <c r="H8" s="301"/>
      <c r="I8" s="302"/>
      <c r="J8" s="301"/>
      <c r="K8" s="302"/>
      <c r="L8" s="302"/>
      <c r="M8" s="381"/>
      <c r="O8" s="342"/>
    </row>
    <row r="9" spans="1:15" x14ac:dyDescent="0.2">
      <c r="A9" s="296" t="s">
        <v>137</v>
      </c>
      <c r="B9" s="341" t="s">
        <v>64</v>
      </c>
      <c r="C9" s="341" t="s">
        <v>64</v>
      </c>
      <c r="D9" s="341" t="s">
        <v>64</v>
      </c>
      <c r="E9" s="341" t="s">
        <v>64</v>
      </c>
      <c r="F9" s="341" t="s">
        <v>64</v>
      </c>
      <c r="G9" s="338"/>
      <c r="H9" s="292">
        <v>61</v>
      </c>
      <c r="I9" s="293">
        <v>20</v>
      </c>
      <c r="J9" s="292">
        <v>14</v>
      </c>
      <c r="K9" s="293">
        <v>0</v>
      </c>
      <c r="L9" s="293">
        <v>5</v>
      </c>
      <c r="M9" s="380">
        <v>385</v>
      </c>
      <c r="O9" s="342"/>
    </row>
    <row r="10" spans="1:15" x14ac:dyDescent="0.2">
      <c r="A10" s="303" t="s">
        <v>138</v>
      </c>
      <c r="B10" s="343" t="s">
        <v>64</v>
      </c>
      <c r="C10" s="343" t="s">
        <v>64</v>
      </c>
      <c r="D10" s="343" t="s">
        <v>64</v>
      </c>
      <c r="E10" s="343" t="s">
        <v>64</v>
      </c>
      <c r="F10" s="343" t="s">
        <v>64</v>
      </c>
      <c r="G10" s="338"/>
      <c r="H10" s="301">
        <v>58</v>
      </c>
      <c r="I10" s="302">
        <v>32</v>
      </c>
      <c r="J10" s="301">
        <v>4</v>
      </c>
      <c r="K10" s="302">
        <v>0</v>
      </c>
      <c r="L10" s="302">
        <v>6</v>
      </c>
      <c r="M10" s="381">
        <v>516</v>
      </c>
      <c r="O10" s="342"/>
    </row>
    <row r="11" spans="1:15" x14ac:dyDescent="0.2">
      <c r="A11" s="296" t="s">
        <v>139</v>
      </c>
      <c r="B11" s="341" t="s">
        <v>64</v>
      </c>
      <c r="C11" s="341" t="s">
        <v>64</v>
      </c>
      <c r="D11" s="341" t="s">
        <v>64</v>
      </c>
      <c r="E11" s="341" t="s">
        <v>64</v>
      </c>
      <c r="F11" s="341" t="s">
        <v>64</v>
      </c>
      <c r="G11" s="338"/>
      <c r="H11" s="341" t="s">
        <v>64</v>
      </c>
      <c r="I11" s="341" t="s">
        <v>64</v>
      </c>
      <c r="J11" s="341" t="s">
        <v>64</v>
      </c>
      <c r="K11" s="341" t="s">
        <v>64</v>
      </c>
      <c r="L11" s="341" t="s">
        <v>64</v>
      </c>
      <c r="M11" s="380">
        <v>175</v>
      </c>
      <c r="O11" s="342"/>
    </row>
    <row r="12" spans="1:15" ht="12.75" customHeight="1" x14ac:dyDescent="0.2">
      <c r="A12" s="303" t="s">
        <v>140</v>
      </c>
      <c r="B12" s="300">
        <v>13</v>
      </c>
      <c r="C12" s="301">
        <v>80</v>
      </c>
      <c r="D12" s="301">
        <v>0</v>
      </c>
      <c r="E12" s="301">
        <v>6</v>
      </c>
      <c r="F12" s="301">
        <v>0</v>
      </c>
      <c r="G12" s="338"/>
      <c r="H12" s="301">
        <v>48</v>
      </c>
      <c r="I12" s="302">
        <v>31</v>
      </c>
      <c r="J12" s="301">
        <v>19</v>
      </c>
      <c r="K12" s="302">
        <v>0</v>
      </c>
      <c r="L12" s="302">
        <v>2</v>
      </c>
      <c r="M12" s="381">
        <v>1102</v>
      </c>
      <c r="O12" s="342"/>
    </row>
    <row r="13" spans="1:15" x14ac:dyDescent="0.2">
      <c r="A13" s="296" t="s">
        <v>141</v>
      </c>
      <c r="B13" s="297">
        <v>34</v>
      </c>
      <c r="C13" s="297">
        <v>58</v>
      </c>
      <c r="D13" s="297">
        <v>6</v>
      </c>
      <c r="E13" s="297">
        <v>1</v>
      </c>
      <c r="F13" s="297">
        <v>0</v>
      </c>
      <c r="G13" s="339"/>
      <c r="H13" s="297">
        <v>38</v>
      </c>
      <c r="I13" s="297">
        <v>42</v>
      </c>
      <c r="J13" s="292">
        <v>17</v>
      </c>
      <c r="K13" s="293">
        <v>0</v>
      </c>
      <c r="L13" s="298">
        <v>3</v>
      </c>
      <c r="M13" s="380">
        <v>683</v>
      </c>
      <c r="O13" s="342"/>
    </row>
    <row r="14" spans="1:15" x14ac:dyDescent="0.2">
      <c r="A14" s="303" t="s">
        <v>142</v>
      </c>
      <c r="B14" s="304">
        <v>16</v>
      </c>
      <c r="C14" s="304">
        <v>56</v>
      </c>
      <c r="D14" s="304">
        <v>4</v>
      </c>
      <c r="E14" s="304">
        <v>19</v>
      </c>
      <c r="F14" s="304">
        <v>5</v>
      </c>
      <c r="G14" s="339"/>
      <c r="H14" s="304">
        <v>41</v>
      </c>
      <c r="I14" s="304">
        <v>21</v>
      </c>
      <c r="J14" s="301">
        <v>20</v>
      </c>
      <c r="K14" s="302">
        <v>0</v>
      </c>
      <c r="L14" s="305">
        <v>18</v>
      </c>
      <c r="M14" s="381">
        <v>1040</v>
      </c>
      <c r="O14" s="342"/>
    </row>
    <row r="15" spans="1:15" x14ac:dyDescent="0.2">
      <c r="A15" s="296" t="s">
        <v>143</v>
      </c>
      <c r="B15" s="297">
        <v>12</v>
      </c>
      <c r="C15" s="297">
        <v>78</v>
      </c>
      <c r="D15" s="297">
        <v>4</v>
      </c>
      <c r="E15" s="297">
        <v>4</v>
      </c>
      <c r="F15" s="297">
        <v>2</v>
      </c>
      <c r="G15" s="339"/>
      <c r="H15" s="297">
        <v>29</v>
      </c>
      <c r="I15" s="297">
        <v>37</v>
      </c>
      <c r="J15" s="292">
        <v>17</v>
      </c>
      <c r="K15" s="293">
        <v>0</v>
      </c>
      <c r="L15" s="298">
        <v>18</v>
      </c>
      <c r="M15" s="380">
        <v>489</v>
      </c>
      <c r="O15" s="342"/>
    </row>
    <row r="16" spans="1:15" x14ac:dyDescent="0.2">
      <c r="A16" s="303" t="s">
        <v>144</v>
      </c>
      <c r="B16" s="343" t="s">
        <v>64</v>
      </c>
      <c r="C16" s="343" t="s">
        <v>64</v>
      </c>
      <c r="D16" s="343" t="s">
        <v>64</v>
      </c>
      <c r="E16" s="343" t="s">
        <v>64</v>
      </c>
      <c r="F16" s="343" t="s">
        <v>64</v>
      </c>
      <c r="G16" s="339"/>
      <c r="H16" s="304">
        <v>58</v>
      </c>
      <c r="I16" s="304">
        <v>26</v>
      </c>
      <c r="J16" s="301">
        <v>6</v>
      </c>
      <c r="K16" s="302">
        <v>0</v>
      </c>
      <c r="L16" s="305">
        <v>9</v>
      </c>
      <c r="M16" s="381">
        <v>878</v>
      </c>
      <c r="O16" s="342"/>
    </row>
    <row r="17" spans="1:15" x14ac:dyDescent="0.2">
      <c r="A17" s="296" t="s">
        <v>100</v>
      </c>
      <c r="B17" s="297">
        <v>4</v>
      </c>
      <c r="C17" s="297">
        <v>21</v>
      </c>
      <c r="D17" s="297">
        <v>2</v>
      </c>
      <c r="E17" s="297">
        <v>73</v>
      </c>
      <c r="F17" s="297">
        <v>0</v>
      </c>
      <c r="G17" s="339"/>
      <c r="H17" s="341" t="s">
        <v>64</v>
      </c>
      <c r="I17" s="341" t="s">
        <v>64</v>
      </c>
      <c r="J17" s="341" t="s">
        <v>64</v>
      </c>
      <c r="K17" s="341" t="s">
        <v>64</v>
      </c>
      <c r="L17" s="341" t="s">
        <v>64</v>
      </c>
      <c r="M17" s="380">
        <v>496</v>
      </c>
      <c r="O17" s="342"/>
    </row>
    <row r="18" spans="1:15" x14ac:dyDescent="0.2">
      <c r="A18" s="299" t="s">
        <v>145</v>
      </c>
      <c r="B18" s="304">
        <v>44</v>
      </c>
      <c r="C18" s="304">
        <v>52</v>
      </c>
      <c r="D18" s="304">
        <v>1</v>
      </c>
      <c r="E18" s="304">
        <v>3</v>
      </c>
      <c r="F18" s="304">
        <v>0</v>
      </c>
      <c r="G18" s="339"/>
      <c r="H18" s="304">
        <v>67</v>
      </c>
      <c r="I18" s="304">
        <v>21</v>
      </c>
      <c r="J18" s="301">
        <v>7</v>
      </c>
      <c r="K18" s="302">
        <v>1</v>
      </c>
      <c r="L18" s="305">
        <v>4</v>
      </c>
      <c r="M18" s="381">
        <v>2495</v>
      </c>
      <c r="O18" s="342"/>
    </row>
    <row r="19" spans="1:15" x14ac:dyDescent="0.2">
      <c r="A19" s="61" t="s">
        <v>136</v>
      </c>
      <c r="B19" s="297"/>
      <c r="C19" s="297"/>
      <c r="D19" s="297"/>
      <c r="E19" s="297"/>
      <c r="F19" s="297"/>
      <c r="G19" s="339"/>
      <c r="H19" s="297"/>
      <c r="I19" s="297"/>
      <c r="J19" s="297"/>
      <c r="K19" s="298"/>
      <c r="L19" s="298"/>
      <c r="M19" s="380"/>
      <c r="O19" s="342"/>
    </row>
    <row r="20" spans="1:15" x14ac:dyDescent="0.2">
      <c r="A20" s="303" t="s">
        <v>137</v>
      </c>
      <c r="B20" s="343" t="s">
        <v>64</v>
      </c>
      <c r="C20" s="343" t="s">
        <v>64</v>
      </c>
      <c r="D20" s="343" t="s">
        <v>64</v>
      </c>
      <c r="E20" s="343" t="s">
        <v>64</v>
      </c>
      <c r="F20" s="343" t="s">
        <v>64</v>
      </c>
      <c r="G20" s="339"/>
      <c r="H20" s="304">
        <v>68</v>
      </c>
      <c r="I20" s="304">
        <v>28</v>
      </c>
      <c r="J20" s="301">
        <v>0</v>
      </c>
      <c r="K20" s="302">
        <v>2</v>
      </c>
      <c r="L20" s="305">
        <v>2</v>
      </c>
      <c r="M20" s="381">
        <v>150</v>
      </c>
      <c r="O20" s="342"/>
    </row>
    <row r="21" spans="1:15" x14ac:dyDescent="0.2">
      <c r="A21" s="296" t="s">
        <v>138</v>
      </c>
      <c r="B21" s="297">
        <v>50</v>
      </c>
      <c r="C21" s="297">
        <v>47</v>
      </c>
      <c r="D21" s="297">
        <v>0</v>
      </c>
      <c r="E21" s="297">
        <v>2</v>
      </c>
      <c r="F21" s="297">
        <v>1</v>
      </c>
      <c r="G21" s="339"/>
      <c r="H21" s="297">
        <v>76</v>
      </c>
      <c r="I21" s="297">
        <v>18</v>
      </c>
      <c r="J21" s="292">
        <v>3</v>
      </c>
      <c r="K21" s="293">
        <v>0</v>
      </c>
      <c r="L21" s="298">
        <v>3</v>
      </c>
      <c r="M21" s="380">
        <v>930</v>
      </c>
      <c r="O21" s="342"/>
    </row>
    <row r="22" spans="1:15" x14ac:dyDescent="0.2">
      <c r="A22" s="303" t="s">
        <v>139</v>
      </c>
      <c r="B22" s="343" t="s">
        <v>64</v>
      </c>
      <c r="C22" s="343" t="s">
        <v>64</v>
      </c>
      <c r="D22" s="343" t="s">
        <v>64</v>
      </c>
      <c r="E22" s="343" t="s">
        <v>64</v>
      </c>
      <c r="F22" s="343" t="s">
        <v>64</v>
      </c>
      <c r="G22" s="339"/>
      <c r="H22" s="304">
        <v>90</v>
      </c>
      <c r="I22" s="304">
        <v>8</v>
      </c>
      <c r="J22" s="301">
        <v>2</v>
      </c>
      <c r="K22" s="302">
        <v>0</v>
      </c>
      <c r="L22" s="305">
        <v>0</v>
      </c>
      <c r="M22" s="381">
        <v>108</v>
      </c>
      <c r="O22" s="342"/>
    </row>
    <row r="23" spans="1:15" x14ac:dyDescent="0.2">
      <c r="A23" s="296" t="s">
        <v>144</v>
      </c>
      <c r="B23" s="297">
        <v>46</v>
      </c>
      <c r="C23" s="297">
        <v>51</v>
      </c>
      <c r="D23" s="297">
        <v>2</v>
      </c>
      <c r="E23" s="297">
        <v>0</v>
      </c>
      <c r="F23" s="297">
        <v>0</v>
      </c>
      <c r="G23" s="339"/>
      <c r="H23" s="297">
        <v>66</v>
      </c>
      <c r="I23" s="297">
        <v>22</v>
      </c>
      <c r="J23" s="292">
        <v>5</v>
      </c>
      <c r="K23" s="293">
        <v>0</v>
      </c>
      <c r="L23" s="298">
        <v>7</v>
      </c>
      <c r="M23" s="380">
        <v>536</v>
      </c>
      <c r="O23" s="342"/>
    </row>
    <row r="24" spans="1:15" x14ac:dyDescent="0.2">
      <c r="A24" s="303" t="s">
        <v>146</v>
      </c>
      <c r="B24" s="304">
        <v>39</v>
      </c>
      <c r="C24" s="304">
        <v>56</v>
      </c>
      <c r="D24" s="304">
        <v>0</v>
      </c>
      <c r="E24" s="304">
        <v>5</v>
      </c>
      <c r="F24" s="304">
        <v>0</v>
      </c>
      <c r="G24" s="339"/>
      <c r="H24" s="304">
        <v>45</v>
      </c>
      <c r="I24" s="304">
        <v>41</v>
      </c>
      <c r="J24" s="301">
        <v>8</v>
      </c>
      <c r="K24" s="302">
        <v>3</v>
      </c>
      <c r="L24" s="305">
        <v>3</v>
      </c>
      <c r="M24" s="381">
        <v>505</v>
      </c>
      <c r="O24" s="342"/>
    </row>
    <row r="25" spans="1:15" x14ac:dyDescent="0.2">
      <c r="A25" s="445" t="s">
        <v>2</v>
      </c>
      <c r="B25" s="445"/>
      <c r="C25" s="445"/>
      <c r="D25" s="445"/>
      <c r="E25" s="445"/>
      <c r="F25" s="445"/>
      <c r="G25" s="445"/>
      <c r="H25" s="445"/>
      <c r="I25" s="445"/>
      <c r="J25" s="445"/>
      <c r="K25" s="445"/>
      <c r="L25" s="445"/>
      <c r="M25" s="445"/>
      <c r="O25" s="342"/>
    </row>
    <row r="26" spans="1:15" x14ac:dyDescent="0.2">
      <c r="A26" s="61" t="s">
        <v>135</v>
      </c>
      <c r="B26" s="297">
        <v>9</v>
      </c>
      <c r="C26" s="297">
        <v>42</v>
      </c>
      <c r="D26" s="297">
        <v>0</v>
      </c>
      <c r="E26" s="297">
        <v>47</v>
      </c>
      <c r="F26" s="297">
        <v>1</v>
      </c>
      <c r="G26" s="339"/>
      <c r="H26" s="297">
        <v>56</v>
      </c>
      <c r="I26" s="297">
        <v>29</v>
      </c>
      <c r="J26" s="297">
        <v>7</v>
      </c>
      <c r="K26" s="298">
        <v>2</v>
      </c>
      <c r="L26" s="298">
        <v>7</v>
      </c>
      <c r="M26" s="380">
        <v>5489</v>
      </c>
      <c r="O26" s="342"/>
    </row>
    <row r="27" spans="1:15" x14ac:dyDescent="0.2">
      <c r="A27" s="299" t="s">
        <v>136</v>
      </c>
      <c r="B27" s="304"/>
      <c r="C27" s="304"/>
      <c r="D27" s="304"/>
      <c r="E27" s="304"/>
      <c r="F27" s="304"/>
      <c r="G27" s="339"/>
      <c r="H27" s="304"/>
      <c r="I27" s="304"/>
      <c r="J27" s="304"/>
      <c r="K27" s="305"/>
      <c r="L27" s="305"/>
      <c r="M27" s="381"/>
      <c r="O27" s="342"/>
    </row>
    <row r="28" spans="1:15" x14ac:dyDescent="0.2">
      <c r="A28" s="296" t="s">
        <v>137</v>
      </c>
      <c r="B28" s="341" t="s">
        <v>64</v>
      </c>
      <c r="C28" s="341" t="s">
        <v>64</v>
      </c>
      <c r="D28" s="341" t="s">
        <v>64</v>
      </c>
      <c r="E28" s="341" t="s">
        <v>64</v>
      </c>
      <c r="F28" s="341" t="s">
        <v>64</v>
      </c>
      <c r="G28" s="339"/>
      <c r="H28" s="297">
        <v>65</v>
      </c>
      <c r="I28" s="297">
        <v>19</v>
      </c>
      <c r="J28" s="297">
        <v>10</v>
      </c>
      <c r="K28" s="298">
        <v>6</v>
      </c>
      <c r="L28" s="298">
        <v>0</v>
      </c>
      <c r="M28" s="380">
        <v>157</v>
      </c>
      <c r="O28" s="342"/>
    </row>
    <row r="29" spans="1:15" x14ac:dyDescent="0.2">
      <c r="A29" s="303" t="s">
        <v>138</v>
      </c>
      <c r="B29" s="304">
        <v>14</v>
      </c>
      <c r="C29" s="304">
        <v>85</v>
      </c>
      <c r="D29" s="304">
        <v>0</v>
      </c>
      <c r="E29" s="304">
        <v>0</v>
      </c>
      <c r="F29" s="304">
        <v>1</v>
      </c>
      <c r="G29" s="339"/>
      <c r="H29" s="304">
        <v>78</v>
      </c>
      <c r="I29" s="304">
        <v>15</v>
      </c>
      <c r="J29" s="304">
        <v>1</v>
      </c>
      <c r="K29" s="305">
        <v>0</v>
      </c>
      <c r="L29" s="305">
        <v>6</v>
      </c>
      <c r="M29" s="381">
        <v>688</v>
      </c>
      <c r="O29" s="342"/>
    </row>
    <row r="30" spans="1:15" x14ac:dyDescent="0.2">
      <c r="A30" s="296" t="s">
        <v>139</v>
      </c>
      <c r="B30" s="341" t="s">
        <v>64</v>
      </c>
      <c r="C30" s="341" t="s">
        <v>64</v>
      </c>
      <c r="D30" s="341" t="s">
        <v>64</v>
      </c>
      <c r="E30" s="341" t="s">
        <v>64</v>
      </c>
      <c r="F30" s="341" t="s">
        <v>64</v>
      </c>
      <c r="G30" s="339"/>
      <c r="H30" s="297">
        <v>88</v>
      </c>
      <c r="I30" s="297">
        <v>6</v>
      </c>
      <c r="J30" s="297">
        <v>5</v>
      </c>
      <c r="K30" s="298">
        <v>0</v>
      </c>
      <c r="L30" s="298">
        <v>2</v>
      </c>
      <c r="M30" s="380">
        <v>151</v>
      </c>
      <c r="O30" s="342"/>
    </row>
    <row r="31" spans="1:15" ht="12.75" customHeight="1" x14ac:dyDescent="0.2">
      <c r="A31" s="303" t="s">
        <v>140</v>
      </c>
      <c r="B31" s="304">
        <v>3</v>
      </c>
      <c r="C31" s="304">
        <v>95</v>
      </c>
      <c r="D31" s="304">
        <v>0</v>
      </c>
      <c r="E31" s="304">
        <v>0</v>
      </c>
      <c r="F31" s="304">
        <v>2</v>
      </c>
      <c r="G31" s="339"/>
      <c r="H31" s="304">
        <v>53</v>
      </c>
      <c r="I31" s="304">
        <v>41</v>
      </c>
      <c r="J31" s="304">
        <v>2</v>
      </c>
      <c r="K31" s="305">
        <v>0</v>
      </c>
      <c r="L31" s="305">
        <v>3</v>
      </c>
      <c r="M31" s="381">
        <v>571</v>
      </c>
      <c r="O31" s="342"/>
    </row>
    <row r="32" spans="1:15" ht="13.5" x14ac:dyDescent="0.2">
      <c r="A32" s="296" t="s">
        <v>312</v>
      </c>
      <c r="B32" s="297">
        <v>6</v>
      </c>
      <c r="C32" s="297">
        <v>93</v>
      </c>
      <c r="D32" s="297">
        <v>0</v>
      </c>
      <c r="E32" s="297">
        <v>0</v>
      </c>
      <c r="F32" s="297">
        <v>0</v>
      </c>
      <c r="G32" s="339"/>
      <c r="H32" s="297">
        <v>22</v>
      </c>
      <c r="I32" s="297">
        <v>74</v>
      </c>
      <c r="J32" s="297">
        <v>2</v>
      </c>
      <c r="K32" s="298">
        <v>0</v>
      </c>
      <c r="L32" s="298">
        <v>2</v>
      </c>
      <c r="M32" s="380">
        <v>446</v>
      </c>
      <c r="O32" s="342"/>
    </row>
    <row r="33" spans="1:15" x14ac:dyDescent="0.2">
      <c r="A33" s="303" t="s">
        <v>141</v>
      </c>
      <c r="B33" s="304">
        <v>25</v>
      </c>
      <c r="C33" s="304">
        <v>68</v>
      </c>
      <c r="D33" s="304">
        <v>2</v>
      </c>
      <c r="E33" s="304">
        <v>3</v>
      </c>
      <c r="F33" s="304">
        <v>1</v>
      </c>
      <c r="G33" s="339"/>
      <c r="H33" s="304">
        <v>41</v>
      </c>
      <c r="I33" s="304">
        <v>48</v>
      </c>
      <c r="J33" s="304">
        <v>5</v>
      </c>
      <c r="K33" s="305">
        <v>1</v>
      </c>
      <c r="L33" s="305">
        <v>6</v>
      </c>
      <c r="M33" s="381">
        <v>269</v>
      </c>
      <c r="O33" s="342"/>
    </row>
    <row r="34" spans="1:15" x14ac:dyDescent="0.2">
      <c r="A34" s="296" t="s">
        <v>142</v>
      </c>
      <c r="B34" s="297">
        <v>7</v>
      </c>
      <c r="C34" s="297">
        <v>77</v>
      </c>
      <c r="D34" s="297">
        <v>7</v>
      </c>
      <c r="E34" s="297">
        <v>1</v>
      </c>
      <c r="F34" s="297">
        <v>8</v>
      </c>
      <c r="G34" s="339"/>
      <c r="H34" s="297">
        <v>27</v>
      </c>
      <c r="I34" s="297">
        <v>30</v>
      </c>
      <c r="J34" s="297">
        <v>21</v>
      </c>
      <c r="K34" s="298">
        <v>0</v>
      </c>
      <c r="L34" s="298">
        <v>23</v>
      </c>
      <c r="M34" s="380">
        <v>321</v>
      </c>
      <c r="O34" s="342"/>
    </row>
    <row r="35" spans="1:15" x14ac:dyDescent="0.2">
      <c r="A35" s="303" t="s">
        <v>143</v>
      </c>
      <c r="B35" s="304">
        <v>20</v>
      </c>
      <c r="C35" s="304">
        <v>75</v>
      </c>
      <c r="D35" s="304">
        <v>3</v>
      </c>
      <c r="E35" s="304">
        <v>0</v>
      </c>
      <c r="F35" s="304">
        <v>2</v>
      </c>
      <c r="G35" s="339"/>
      <c r="H35" s="304">
        <v>47</v>
      </c>
      <c r="I35" s="304">
        <v>31</v>
      </c>
      <c r="J35" s="304">
        <v>11</v>
      </c>
      <c r="K35" s="305">
        <v>0</v>
      </c>
      <c r="L35" s="305">
        <v>11</v>
      </c>
      <c r="M35" s="381">
        <v>195</v>
      </c>
      <c r="O35" s="342"/>
    </row>
    <row r="36" spans="1:15" x14ac:dyDescent="0.2">
      <c r="A36" s="296" t="s">
        <v>144</v>
      </c>
      <c r="B36" s="297">
        <v>28</v>
      </c>
      <c r="C36" s="297">
        <v>63</v>
      </c>
      <c r="D36" s="297">
        <v>0</v>
      </c>
      <c r="E36" s="297">
        <v>6</v>
      </c>
      <c r="F36" s="297">
        <v>3</v>
      </c>
      <c r="G36" s="339"/>
      <c r="H36" s="297">
        <v>73</v>
      </c>
      <c r="I36" s="297">
        <v>15</v>
      </c>
      <c r="J36" s="297">
        <v>3</v>
      </c>
      <c r="K36" s="298">
        <v>0</v>
      </c>
      <c r="L36" s="298">
        <v>9</v>
      </c>
      <c r="M36" s="380">
        <v>543</v>
      </c>
      <c r="O36" s="342"/>
    </row>
    <row r="37" spans="1:15" ht="13.5" x14ac:dyDescent="0.2">
      <c r="A37" s="303" t="s">
        <v>313</v>
      </c>
      <c r="B37" s="304">
        <v>0</v>
      </c>
      <c r="C37" s="304">
        <v>6</v>
      </c>
      <c r="D37" s="304">
        <v>0</v>
      </c>
      <c r="E37" s="304">
        <v>93</v>
      </c>
      <c r="F37" s="304">
        <v>0</v>
      </c>
      <c r="G37" s="339"/>
      <c r="H37" s="343" t="s">
        <v>64</v>
      </c>
      <c r="I37" s="343" t="s">
        <v>64</v>
      </c>
      <c r="J37" s="343" t="s">
        <v>64</v>
      </c>
      <c r="K37" s="343" t="s">
        <v>64</v>
      </c>
      <c r="L37" s="343" t="s">
        <v>64</v>
      </c>
      <c r="M37" s="381">
        <v>272</v>
      </c>
      <c r="O37" s="342"/>
    </row>
    <row r="38" spans="1:15" x14ac:dyDescent="0.2">
      <c r="A38" s="296" t="s">
        <v>100</v>
      </c>
      <c r="B38" s="297">
        <v>5</v>
      </c>
      <c r="C38" s="297">
        <v>9</v>
      </c>
      <c r="D38" s="297">
        <v>0</v>
      </c>
      <c r="E38" s="297">
        <v>85</v>
      </c>
      <c r="F38" s="297">
        <v>0</v>
      </c>
      <c r="G38" s="339"/>
      <c r="H38" s="297">
        <v>19</v>
      </c>
      <c r="I38" s="297">
        <v>30</v>
      </c>
      <c r="J38" s="297">
        <v>24</v>
      </c>
      <c r="K38" s="298">
        <v>15</v>
      </c>
      <c r="L38" s="298">
        <v>12</v>
      </c>
      <c r="M38" s="380">
        <v>1291</v>
      </c>
      <c r="O38" s="342"/>
    </row>
    <row r="39" spans="1:15" x14ac:dyDescent="0.2">
      <c r="A39" s="299" t="s">
        <v>145</v>
      </c>
      <c r="B39" s="304">
        <v>36</v>
      </c>
      <c r="C39" s="304">
        <v>55</v>
      </c>
      <c r="D39" s="304">
        <v>3</v>
      </c>
      <c r="E39" s="304">
        <v>5</v>
      </c>
      <c r="F39" s="304">
        <v>1</v>
      </c>
      <c r="G39" s="339"/>
      <c r="H39" s="304">
        <v>78</v>
      </c>
      <c r="I39" s="304">
        <v>12</v>
      </c>
      <c r="J39" s="304">
        <v>3</v>
      </c>
      <c r="K39" s="305">
        <v>1</v>
      </c>
      <c r="L39" s="305">
        <v>5</v>
      </c>
      <c r="M39" s="381">
        <v>1119</v>
      </c>
      <c r="O39" s="342"/>
    </row>
    <row r="40" spans="1:15" x14ac:dyDescent="0.2">
      <c r="A40" s="61" t="s">
        <v>136</v>
      </c>
      <c r="B40" s="297"/>
      <c r="C40" s="297"/>
      <c r="D40" s="297"/>
      <c r="E40" s="297"/>
      <c r="F40" s="297"/>
      <c r="G40" s="339"/>
      <c r="H40" s="297"/>
      <c r="I40" s="297"/>
      <c r="J40" s="297"/>
      <c r="K40" s="298"/>
      <c r="L40" s="298"/>
      <c r="M40" s="380"/>
      <c r="O40" s="342"/>
    </row>
    <row r="41" spans="1:15" x14ac:dyDescent="0.2">
      <c r="A41" s="303" t="s">
        <v>137</v>
      </c>
      <c r="B41" s="343" t="s">
        <v>64</v>
      </c>
      <c r="C41" s="343" t="s">
        <v>64</v>
      </c>
      <c r="D41" s="343" t="s">
        <v>64</v>
      </c>
      <c r="E41" s="343" t="s">
        <v>64</v>
      </c>
      <c r="F41" s="343" t="s">
        <v>64</v>
      </c>
      <c r="G41" s="339"/>
      <c r="H41" s="304">
        <v>78</v>
      </c>
      <c r="I41" s="304">
        <v>8</v>
      </c>
      <c r="J41" s="304">
        <v>7</v>
      </c>
      <c r="K41" s="305">
        <v>6</v>
      </c>
      <c r="L41" s="305">
        <v>1</v>
      </c>
      <c r="M41" s="381">
        <v>131</v>
      </c>
      <c r="O41" s="342"/>
    </row>
    <row r="42" spans="1:15" x14ac:dyDescent="0.2">
      <c r="A42" s="296" t="s">
        <v>138</v>
      </c>
      <c r="B42" s="297">
        <v>32</v>
      </c>
      <c r="C42" s="297">
        <v>64</v>
      </c>
      <c r="D42" s="297">
        <v>0</v>
      </c>
      <c r="E42" s="297">
        <v>4</v>
      </c>
      <c r="F42" s="297">
        <v>0</v>
      </c>
      <c r="G42" s="339"/>
      <c r="H42" s="297">
        <v>86</v>
      </c>
      <c r="I42" s="297">
        <v>9</v>
      </c>
      <c r="J42" s="297">
        <v>1</v>
      </c>
      <c r="K42" s="298">
        <v>0</v>
      </c>
      <c r="L42" s="298">
        <v>4</v>
      </c>
      <c r="M42" s="380">
        <v>521</v>
      </c>
      <c r="O42" s="342"/>
    </row>
    <row r="43" spans="1:15" x14ac:dyDescent="0.2">
      <c r="A43" s="303" t="s">
        <v>139</v>
      </c>
      <c r="B43" s="343" t="s">
        <v>64</v>
      </c>
      <c r="C43" s="343" t="s">
        <v>64</v>
      </c>
      <c r="D43" s="343" t="s">
        <v>64</v>
      </c>
      <c r="E43" s="343" t="s">
        <v>64</v>
      </c>
      <c r="F43" s="343" t="s">
        <v>64</v>
      </c>
      <c r="G43" s="339"/>
      <c r="H43" s="304">
        <v>84</v>
      </c>
      <c r="I43" s="304">
        <v>12</v>
      </c>
      <c r="J43" s="304">
        <v>4</v>
      </c>
      <c r="K43" s="305">
        <v>0</v>
      </c>
      <c r="L43" s="305">
        <v>0</v>
      </c>
      <c r="M43" s="381">
        <v>115</v>
      </c>
      <c r="O43" s="342"/>
    </row>
    <row r="44" spans="1:15" x14ac:dyDescent="0.2">
      <c r="A44" s="296" t="s">
        <v>144</v>
      </c>
      <c r="B44" s="341" t="s">
        <v>64</v>
      </c>
      <c r="C44" s="341" t="s">
        <v>64</v>
      </c>
      <c r="D44" s="341" t="s">
        <v>64</v>
      </c>
      <c r="E44" s="341" t="s">
        <v>64</v>
      </c>
      <c r="F44" s="341" t="s">
        <v>64</v>
      </c>
      <c r="G44" s="339"/>
      <c r="H44" s="297">
        <v>70</v>
      </c>
      <c r="I44" s="297">
        <v>15</v>
      </c>
      <c r="J44" s="297">
        <v>3</v>
      </c>
      <c r="K44" s="298">
        <v>0</v>
      </c>
      <c r="L44" s="298">
        <v>12</v>
      </c>
      <c r="M44" s="380">
        <v>211</v>
      </c>
      <c r="O44" s="342"/>
    </row>
    <row r="45" spans="1:15" x14ac:dyDescent="0.2">
      <c r="A45" s="303" t="s">
        <v>146</v>
      </c>
      <c r="B45" s="343" t="s">
        <v>64</v>
      </c>
      <c r="C45" s="343" t="s">
        <v>64</v>
      </c>
      <c r="D45" s="343" t="s">
        <v>64</v>
      </c>
      <c r="E45" s="343" t="s">
        <v>64</v>
      </c>
      <c r="F45" s="343" t="s">
        <v>64</v>
      </c>
      <c r="G45" s="340"/>
      <c r="H45" s="343" t="s">
        <v>64</v>
      </c>
      <c r="I45" s="343" t="s">
        <v>64</v>
      </c>
      <c r="J45" s="343" t="s">
        <v>64</v>
      </c>
      <c r="K45" s="343" t="s">
        <v>64</v>
      </c>
      <c r="L45" s="343" t="s">
        <v>64</v>
      </c>
      <c r="M45" s="382">
        <v>40</v>
      </c>
      <c r="O45" s="342"/>
    </row>
    <row r="46" spans="1:15" ht="45" customHeight="1" x14ac:dyDescent="0.2">
      <c r="A46" s="460" t="s">
        <v>341</v>
      </c>
      <c r="B46" s="460"/>
      <c r="C46" s="460"/>
      <c r="D46" s="460"/>
      <c r="E46" s="460"/>
      <c r="F46" s="460"/>
      <c r="G46" s="460"/>
      <c r="H46" s="460"/>
      <c r="I46" s="460"/>
      <c r="J46" s="460"/>
      <c r="K46" s="460"/>
      <c r="L46" s="460"/>
      <c r="M46" s="460"/>
    </row>
  </sheetData>
  <mergeCells count="9">
    <mergeCell ref="A46:M46"/>
    <mergeCell ref="A6:M6"/>
    <mergeCell ref="A25:M25"/>
    <mergeCell ref="B3:F3"/>
    <mergeCell ref="H3:L3"/>
    <mergeCell ref="A2:L2"/>
    <mergeCell ref="A3:A5"/>
    <mergeCell ref="M3:M4"/>
    <mergeCell ref="B5:L5"/>
  </mergeCells>
  <hyperlinks>
    <hyperlink ref="A1" location="Inhalt!A1" display="Inhalt!A1"/>
  </hyperlinks>
  <pageMargins left="0.23622047244094491" right="0.23622047244094491" top="0.74803149606299213" bottom="0.74803149606299213" header="0.31496062992125984" footer="0.31496062992125984"/>
  <pageSetup paperSize="9" scale="75" orientation="landscape" r:id="rId1"/>
  <headerFooter>
    <oddHeader>&amp;CBildung in Deutschland 2016 - (Web-)Tabellen F4</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
  <sheetViews>
    <sheetView zoomScaleNormal="100" workbookViewId="0">
      <pane ySplit="7" topLeftCell="A80" activePane="bottomLeft" state="frozen"/>
      <selection activeCell="A31" sqref="A31:S41"/>
      <selection pane="bottomLeft" sqref="A1:B1"/>
    </sheetView>
  </sheetViews>
  <sheetFormatPr baseColWidth="10" defaultRowHeight="12.75" x14ac:dyDescent="0.2"/>
  <cols>
    <col min="1" max="3" width="11.42578125" style="237"/>
    <col min="4" max="4" width="11.42578125" style="237" customWidth="1"/>
    <col min="5" max="16384" width="11.42578125" style="237"/>
  </cols>
  <sheetData>
    <row r="1" spans="1:12" ht="25.5" customHeight="1" x14ac:dyDescent="0.2">
      <c r="A1" s="429" t="s">
        <v>114</v>
      </c>
      <c r="B1" s="429"/>
    </row>
    <row r="2" spans="1:12" ht="29.25" customHeight="1" x14ac:dyDescent="0.2">
      <c r="A2" s="448" t="s">
        <v>303</v>
      </c>
      <c r="B2" s="448"/>
      <c r="C2" s="448"/>
      <c r="D2" s="448"/>
      <c r="E2" s="448"/>
      <c r="F2" s="448"/>
      <c r="G2" s="448"/>
      <c r="H2" s="448"/>
      <c r="I2" s="448"/>
      <c r="J2" s="448"/>
      <c r="K2" s="448"/>
      <c r="L2" s="238"/>
    </row>
    <row r="3" spans="1:12" ht="12.75" customHeight="1" x14ac:dyDescent="0.2">
      <c r="A3" s="449" t="s">
        <v>88</v>
      </c>
      <c r="B3" s="239"/>
      <c r="C3" s="451" t="s">
        <v>109</v>
      </c>
      <c r="D3" s="451"/>
      <c r="E3" s="451"/>
      <c r="F3" s="451"/>
      <c r="G3" s="451"/>
      <c r="H3" s="451"/>
      <c r="I3" s="451"/>
      <c r="J3" s="451"/>
      <c r="K3" s="558"/>
      <c r="L3" s="238"/>
    </row>
    <row r="4" spans="1:12" ht="18.75" customHeight="1" x14ac:dyDescent="0.2">
      <c r="A4" s="556"/>
      <c r="B4" s="559" t="s">
        <v>104</v>
      </c>
      <c r="C4" s="446" t="s">
        <v>111</v>
      </c>
      <c r="D4" s="446" t="s">
        <v>106</v>
      </c>
      <c r="E4" s="446" t="s">
        <v>95</v>
      </c>
      <c r="F4" s="446" t="s">
        <v>110</v>
      </c>
      <c r="G4" s="446" t="s">
        <v>208</v>
      </c>
      <c r="H4" s="446" t="s">
        <v>113</v>
      </c>
      <c r="I4" s="446" t="s">
        <v>209</v>
      </c>
      <c r="J4" s="446" t="s">
        <v>112</v>
      </c>
      <c r="K4" s="447" t="s">
        <v>107</v>
      </c>
      <c r="L4" s="238"/>
    </row>
    <row r="5" spans="1:12" x14ac:dyDescent="0.2">
      <c r="A5" s="556"/>
      <c r="B5" s="560"/>
      <c r="C5" s="446"/>
      <c r="D5" s="446"/>
      <c r="E5" s="446"/>
      <c r="F5" s="446"/>
      <c r="G5" s="446"/>
      <c r="H5" s="446"/>
      <c r="I5" s="446"/>
      <c r="J5" s="446"/>
      <c r="K5" s="447"/>
      <c r="L5" s="238"/>
    </row>
    <row r="6" spans="1:12" ht="17.25" customHeight="1" x14ac:dyDescent="0.2">
      <c r="A6" s="556"/>
      <c r="B6" s="561"/>
      <c r="C6" s="446"/>
      <c r="D6" s="446"/>
      <c r="E6" s="446"/>
      <c r="F6" s="446"/>
      <c r="G6" s="446"/>
      <c r="H6" s="446"/>
      <c r="I6" s="446"/>
      <c r="J6" s="446"/>
      <c r="K6" s="447"/>
      <c r="L6" s="238"/>
    </row>
    <row r="7" spans="1:12" ht="12.75" customHeight="1" x14ac:dyDescent="0.2">
      <c r="A7" s="557"/>
      <c r="B7" s="554" t="s">
        <v>210</v>
      </c>
      <c r="C7" s="555"/>
      <c r="D7" s="555"/>
      <c r="E7" s="555"/>
      <c r="F7" s="555"/>
      <c r="G7" s="555"/>
      <c r="H7" s="555"/>
      <c r="I7" s="555"/>
      <c r="J7" s="555"/>
      <c r="K7" s="555"/>
      <c r="L7" s="238"/>
    </row>
    <row r="8" spans="1:12" s="238" customFormat="1" x14ac:dyDescent="0.2">
      <c r="A8" s="240"/>
      <c r="B8" s="455" t="s">
        <v>211</v>
      </c>
      <c r="C8" s="553"/>
      <c r="D8" s="553"/>
      <c r="E8" s="553"/>
      <c r="F8" s="553"/>
      <c r="G8" s="553"/>
      <c r="H8" s="553"/>
      <c r="I8" s="553"/>
      <c r="J8" s="553"/>
      <c r="K8" s="553"/>
    </row>
    <row r="9" spans="1:12" x14ac:dyDescent="0.2">
      <c r="A9" s="241">
        <v>2003</v>
      </c>
      <c r="B9" s="242">
        <v>28.1</v>
      </c>
      <c r="C9" s="242">
        <v>29.3</v>
      </c>
      <c r="D9" s="242">
        <v>28.3</v>
      </c>
      <c r="E9" s="242">
        <v>27.5</v>
      </c>
      <c r="F9" s="242">
        <v>27.7</v>
      </c>
      <c r="G9" s="242">
        <v>28.4</v>
      </c>
      <c r="H9" s="242">
        <v>27.3</v>
      </c>
      <c r="I9" s="242">
        <v>27.8</v>
      </c>
      <c r="J9" s="242">
        <v>28.1</v>
      </c>
      <c r="K9" s="243">
        <v>29.7</v>
      </c>
      <c r="L9" s="238"/>
    </row>
    <row r="10" spans="1:12" x14ac:dyDescent="0.2">
      <c r="A10" s="244">
        <v>2005</v>
      </c>
      <c r="B10" s="245">
        <v>28.048897865000001</v>
      </c>
      <c r="C10" s="245">
        <v>29.217618155</v>
      </c>
      <c r="D10" s="245">
        <v>28.260468750000001</v>
      </c>
      <c r="E10" s="245">
        <v>27.501189682</v>
      </c>
      <c r="F10" s="245">
        <v>27.336802618</v>
      </c>
      <c r="G10" s="245">
        <v>28.532698806999999</v>
      </c>
      <c r="H10" s="245">
        <v>27.836085449999999</v>
      </c>
      <c r="I10" s="245">
        <v>27.733829151999998</v>
      </c>
      <c r="J10" s="245">
        <v>27.921392774000001</v>
      </c>
      <c r="K10" s="246">
        <v>29.566738280999999</v>
      </c>
      <c r="L10" s="238"/>
    </row>
    <row r="11" spans="1:12" x14ac:dyDescent="0.2">
      <c r="A11" s="247">
        <v>2007</v>
      </c>
      <c r="B11" s="242">
        <v>27.85097567662844</v>
      </c>
      <c r="C11" s="242">
        <v>28.799213900478332</v>
      </c>
      <c r="D11" s="242">
        <v>27.812918403811832</v>
      </c>
      <c r="E11" s="242">
        <v>27.422766303281669</v>
      </c>
      <c r="F11" s="242">
        <v>27.261691469505173</v>
      </c>
      <c r="G11" s="242">
        <v>28.470560747663562</v>
      </c>
      <c r="H11" s="242">
        <v>27.700801832760604</v>
      </c>
      <c r="I11" s="242">
        <v>27.923021077283362</v>
      </c>
      <c r="J11" s="242">
        <v>27.712860427914471</v>
      </c>
      <c r="K11" s="243">
        <v>29.354461457233377</v>
      </c>
      <c r="L11" s="238"/>
    </row>
    <row r="12" spans="1:12" x14ac:dyDescent="0.2">
      <c r="A12" s="248">
        <v>2009</v>
      </c>
      <c r="B12" s="245">
        <v>27.742873481197641</v>
      </c>
      <c r="C12" s="245">
        <v>28.646728905576126</v>
      </c>
      <c r="D12" s="245">
        <v>27.725551289083917</v>
      </c>
      <c r="E12" s="245">
        <v>27.435719114219111</v>
      </c>
      <c r="F12" s="245">
        <v>27.175458362145609</v>
      </c>
      <c r="G12" s="245">
        <v>28.241669324381032</v>
      </c>
      <c r="H12" s="245">
        <v>27.557558386411891</v>
      </c>
      <c r="I12" s="245">
        <v>27.509232067510549</v>
      </c>
      <c r="J12" s="245">
        <v>27.405937106918245</v>
      </c>
      <c r="K12" s="246">
        <v>28.968192771084329</v>
      </c>
      <c r="L12" s="238"/>
    </row>
    <row r="13" spans="1:12" x14ac:dyDescent="0.2">
      <c r="A13" s="247">
        <v>2010</v>
      </c>
      <c r="B13" s="242">
        <v>27.755914980653458</v>
      </c>
      <c r="C13" s="242">
        <v>28.684586345381533</v>
      </c>
      <c r="D13" s="242">
        <v>27.850635359116033</v>
      </c>
      <c r="E13" s="242">
        <v>27.339326003824091</v>
      </c>
      <c r="F13" s="242">
        <v>27.235208321957074</v>
      </c>
      <c r="G13" s="242">
        <v>28.276407733766792</v>
      </c>
      <c r="H13" s="242">
        <v>27.489164835164843</v>
      </c>
      <c r="I13" s="242">
        <v>27.434716796875001</v>
      </c>
      <c r="J13" s="242">
        <v>27.471523278456367</v>
      </c>
      <c r="K13" s="243">
        <v>28.79991313789359</v>
      </c>
      <c r="L13" s="238"/>
    </row>
    <row r="14" spans="1:12" x14ac:dyDescent="0.2">
      <c r="A14" s="248">
        <v>2011</v>
      </c>
      <c r="B14" s="245">
        <v>27.8</v>
      </c>
      <c r="C14" s="245">
        <v>28.932581600580278</v>
      </c>
      <c r="D14" s="245">
        <v>27.910767908309456</v>
      </c>
      <c r="E14" s="245">
        <v>27.476881968941328</v>
      </c>
      <c r="F14" s="245">
        <v>27.269015108413939</v>
      </c>
      <c r="G14" s="245">
        <v>28.185779920097268</v>
      </c>
      <c r="H14" s="245">
        <v>27.42061586638831</v>
      </c>
      <c r="I14" s="245">
        <v>27.247108953613807</v>
      </c>
      <c r="J14" s="245">
        <v>27.440739587715608</v>
      </c>
      <c r="K14" s="246">
        <v>29.112982153137594</v>
      </c>
      <c r="L14" s="238"/>
    </row>
    <row r="15" spans="1:12" x14ac:dyDescent="0.2">
      <c r="A15" s="247">
        <v>2012</v>
      </c>
      <c r="B15" s="242">
        <v>28</v>
      </c>
      <c r="C15" s="242">
        <v>29.1</v>
      </c>
      <c r="D15" s="242">
        <v>28.7</v>
      </c>
      <c r="E15" s="242">
        <v>27.7</v>
      </c>
      <c r="F15" s="242">
        <v>27.5</v>
      </c>
      <c r="G15" s="242">
        <v>28.1</v>
      </c>
      <c r="H15" s="242">
        <v>27.4</v>
      </c>
      <c r="I15" s="242">
        <v>27.4</v>
      </c>
      <c r="J15" s="242">
        <v>27.4</v>
      </c>
      <c r="K15" s="243">
        <v>29</v>
      </c>
      <c r="L15" s="238"/>
    </row>
    <row r="16" spans="1:12" x14ac:dyDescent="0.2">
      <c r="A16" s="248">
        <v>2013</v>
      </c>
      <c r="B16" s="245">
        <v>28.3</v>
      </c>
      <c r="C16" s="245">
        <v>29.9</v>
      </c>
      <c r="D16" s="245">
        <v>29.4</v>
      </c>
      <c r="E16" s="245">
        <v>27.7</v>
      </c>
      <c r="F16" s="245">
        <v>28</v>
      </c>
      <c r="G16" s="245">
        <v>28.2</v>
      </c>
      <c r="H16" s="245">
        <v>27.4</v>
      </c>
      <c r="I16" s="245">
        <v>28.6</v>
      </c>
      <c r="J16" s="245">
        <v>27.8</v>
      </c>
      <c r="K16" s="246">
        <v>30</v>
      </c>
      <c r="L16" s="238"/>
    </row>
    <row r="17" spans="1:12" x14ac:dyDescent="0.2">
      <c r="A17" s="247">
        <v>2014</v>
      </c>
      <c r="B17" s="242">
        <v>28.8</v>
      </c>
      <c r="C17" s="242">
        <v>31.30899986</v>
      </c>
      <c r="D17" s="242">
        <v>31.44637681</v>
      </c>
      <c r="E17" s="242">
        <v>27.91942049</v>
      </c>
      <c r="F17" s="242">
        <v>28.319464400000001</v>
      </c>
      <c r="G17" s="242">
        <v>28.21940176</v>
      </c>
      <c r="H17" s="242">
        <v>27.419130429999999</v>
      </c>
      <c r="I17" s="242">
        <v>29.515083799999999</v>
      </c>
      <c r="J17" s="242">
        <v>28.5</v>
      </c>
      <c r="K17" s="243">
        <v>31</v>
      </c>
      <c r="L17" s="238"/>
    </row>
    <row r="18" spans="1:12" s="238" customFormat="1" ht="12.75" customHeight="1" x14ac:dyDescent="0.2">
      <c r="A18" s="240"/>
      <c r="B18" s="455" t="s">
        <v>212</v>
      </c>
      <c r="C18" s="553"/>
      <c r="D18" s="553"/>
      <c r="E18" s="553"/>
      <c r="F18" s="553"/>
      <c r="G18" s="553"/>
      <c r="H18" s="553"/>
      <c r="I18" s="553"/>
      <c r="J18" s="553"/>
      <c r="K18" s="553"/>
    </row>
    <row r="19" spans="1:12" ht="12.75" customHeight="1" x14ac:dyDescent="0.2">
      <c r="A19" s="249">
        <v>2003</v>
      </c>
      <c r="B19" s="250">
        <v>28.3</v>
      </c>
      <c r="C19" s="250">
        <v>29.8</v>
      </c>
      <c r="D19" s="251" t="s">
        <v>122</v>
      </c>
      <c r="E19" s="251" t="s">
        <v>122</v>
      </c>
      <c r="F19" s="251" t="s">
        <v>122</v>
      </c>
      <c r="G19" s="251" t="s">
        <v>122</v>
      </c>
      <c r="H19" s="251" t="s">
        <v>122</v>
      </c>
      <c r="I19" s="251" t="s">
        <v>122</v>
      </c>
      <c r="J19" s="242">
        <v>30.5</v>
      </c>
      <c r="K19" s="243">
        <v>28.2</v>
      </c>
      <c r="L19" s="238"/>
    </row>
    <row r="20" spans="1:12" x14ac:dyDescent="0.2">
      <c r="A20" s="244">
        <v>2005</v>
      </c>
      <c r="B20" s="245">
        <v>28.172961269000002</v>
      </c>
      <c r="C20" s="245">
        <v>29.264642856999998</v>
      </c>
      <c r="D20" s="252" t="s">
        <v>122</v>
      </c>
      <c r="E20" s="252" t="s">
        <v>122</v>
      </c>
      <c r="F20" s="252" t="s">
        <v>122</v>
      </c>
      <c r="G20" s="252" t="s">
        <v>122</v>
      </c>
      <c r="H20" s="252" t="s">
        <v>122</v>
      </c>
      <c r="I20" s="252" t="s">
        <v>122</v>
      </c>
      <c r="J20" s="245">
        <v>30.244416666999999</v>
      </c>
      <c r="K20" s="246">
        <v>28.051253692</v>
      </c>
      <c r="L20" s="238"/>
    </row>
    <row r="21" spans="1:12" x14ac:dyDescent="0.2">
      <c r="A21" s="247">
        <v>2007</v>
      </c>
      <c r="B21" s="242">
        <v>28.165739554742405</v>
      </c>
      <c r="C21" s="242">
        <v>30.1519298245614</v>
      </c>
      <c r="D21" s="251" t="s">
        <v>122</v>
      </c>
      <c r="E21" s="251" t="s">
        <v>122</v>
      </c>
      <c r="F21" s="251" t="s">
        <v>122</v>
      </c>
      <c r="G21" s="251" t="s">
        <v>122</v>
      </c>
      <c r="H21" s="251" t="s">
        <v>122</v>
      </c>
      <c r="I21" s="251" t="s">
        <v>122</v>
      </c>
      <c r="J21" s="242">
        <v>30.027954545454541</v>
      </c>
      <c r="K21" s="243">
        <v>28.03889502762442</v>
      </c>
      <c r="L21" s="238"/>
    </row>
    <row r="22" spans="1:12" x14ac:dyDescent="0.2">
      <c r="A22" s="248">
        <v>2009</v>
      </c>
      <c r="B22" s="245">
        <v>27.744594257178516</v>
      </c>
      <c r="C22" s="245">
        <v>28.308999999999997</v>
      </c>
      <c r="D22" s="252" t="s">
        <v>122</v>
      </c>
      <c r="E22" s="245">
        <v>29.301686746987951</v>
      </c>
      <c r="F22" s="252" t="s">
        <v>122</v>
      </c>
      <c r="G22" s="252" t="s">
        <v>122</v>
      </c>
      <c r="H22" s="252" t="s">
        <v>122</v>
      </c>
      <c r="I22" s="252" t="s">
        <v>122</v>
      </c>
      <c r="J22" s="245">
        <v>29.787826086956521</v>
      </c>
      <c r="K22" s="246">
        <v>27.669921696574214</v>
      </c>
      <c r="L22" s="238"/>
    </row>
    <row r="23" spans="1:12" x14ac:dyDescent="0.2">
      <c r="A23" s="247">
        <v>2010</v>
      </c>
      <c r="B23" s="242">
        <v>27.840341446923599</v>
      </c>
      <c r="C23" s="242" t="s">
        <v>213</v>
      </c>
      <c r="D23" s="251" t="s">
        <v>122</v>
      </c>
      <c r="E23" s="251" t="s">
        <v>122</v>
      </c>
      <c r="F23" s="251" t="s">
        <v>122</v>
      </c>
      <c r="G23" s="251" t="s">
        <v>122</v>
      </c>
      <c r="H23" s="251" t="s">
        <v>122</v>
      </c>
      <c r="I23" s="251" t="s">
        <v>122</v>
      </c>
      <c r="J23" s="242">
        <v>29.946612903225805</v>
      </c>
      <c r="K23" s="243">
        <v>27.795248618784534</v>
      </c>
      <c r="L23" s="238"/>
    </row>
    <row r="24" spans="1:12" x14ac:dyDescent="0.2">
      <c r="A24" s="248">
        <v>2011</v>
      </c>
      <c r="B24" s="245">
        <v>28.075151726543417</v>
      </c>
      <c r="C24" s="245">
        <v>24.29</v>
      </c>
      <c r="D24" s="252" t="s">
        <v>122</v>
      </c>
      <c r="E24" s="252" t="s">
        <v>122</v>
      </c>
      <c r="F24" s="252" t="s">
        <v>122</v>
      </c>
      <c r="G24" s="252" t="s">
        <v>122</v>
      </c>
      <c r="H24" s="252" t="s">
        <v>122</v>
      </c>
      <c r="I24" s="252" t="s">
        <v>122</v>
      </c>
      <c r="J24" s="245">
        <v>29.782499999999999</v>
      </c>
      <c r="K24" s="246">
        <v>28</v>
      </c>
      <c r="L24" s="238"/>
    </row>
    <row r="25" spans="1:12" x14ac:dyDescent="0.2">
      <c r="A25" s="247">
        <v>2012</v>
      </c>
      <c r="B25" s="242">
        <v>28</v>
      </c>
      <c r="C25" s="242">
        <v>30.2</v>
      </c>
      <c r="D25" s="251" t="s">
        <v>122</v>
      </c>
      <c r="E25" s="251" t="s">
        <v>122</v>
      </c>
      <c r="F25" s="251" t="s">
        <v>122</v>
      </c>
      <c r="G25" s="251" t="s">
        <v>122</v>
      </c>
      <c r="H25" s="251" t="s">
        <v>122</v>
      </c>
      <c r="I25" s="251" t="s">
        <v>122</v>
      </c>
      <c r="J25" s="242">
        <v>29.9</v>
      </c>
      <c r="K25" s="243">
        <v>28</v>
      </c>
      <c r="L25" s="238"/>
    </row>
    <row r="26" spans="1:12" x14ac:dyDescent="0.2">
      <c r="A26" s="248">
        <v>2013</v>
      </c>
      <c r="B26" s="245">
        <v>28.3</v>
      </c>
      <c r="C26" s="245">
        <v>25</v>
      </c>
      <c r="D26" s="245" t="s">
        <v>122</v>
      </c>
      <c r="E26" s="245" t="s">
        <v>122</v>
      </c>
      <c r="F26" s="245" t="s">
        <v>122</v>
      </c>
      <c r="G26" s="245" t="s">
        <v>122</v>
      </c>
      <c r="H26" s="245" t="s">
        <v>122</v>
      </c>
      <c r="I26" s="245" t="s">
        <v>122</v>
      </c>
      <c r="J26" s="245">
        <v>29.1</v>
      </c>
      <c r="K26" s="246">
        <v>28.3</v>
      </c>
      <c r="L26" s="238"/>
    </row>
    <row r="27" spans="1:12" x14ac:dyDescent="0.2">
      <c r="A27" s="247">
        <v>2014</v>
      </c>
      <c r="B27" s="242">
        <v>28.4</v>
      </c>
      <c r="C27" s="242" t="s">
        <v>122</v>
      </c>
      <c r="D27" s="242" t="s">
        <v>122</v>
      </c>
      <c r="E27" s="242" t="s">
        <v>122</v>
      </c>
      <c r="F27" s="242" t="s">
        <v>122</v>
      </c>
      <c r="G27" s="242" t="s">
        <v>122</v>
      </c>
      <c r="H27" s="242" t="s">
        <v>122</v>
      </c>
      <c r="I27" s="242" t="s">
        <v>122</v>
      </c>
      <c r="J27" s="242">
        <v>29.5</v>
      </c>
      <c r="K27" s="243">
        <v>28.4</v>
      </c>
      <c r="L27" s="238"/>
    </row>
    <row r="28" spans="1:12" s="238" customFormat="1" ht="12.75" customHeight="1" x14ac:dyDescent="0.2">
      <c r="A28" s="240"/>
      <c r="B28" s="455" t="s">
        <v>214</v>
      </c>
      <c r="C28" s="553"/>
      <c r="D28" s="553"/>
      <c r="E28" s="553"/>
      <c r="F28" s="553"/>
      <c r="G28" s="553"/>
      <c r="H28" s="553"/>
      <c r="I28" s="553"/>
      <c r="J28" s="553"/>
      <c r="K28" s="553"/>
    </row>
    <row r="29" spans="1:12" x14ac:dyDescent="0.2">
      <c r="A29" s="241">
        <v>2003</v>
      </c>
      <c r="B29" s="242">
        <v>27.9</v>
      </c>
      <c r="C29" s="242">
        <v>27.4</v>
      </c>
      <c r="D29" s="251" t="s">
        <v>122</v>
      </c>
      <c r="E29" s="242">
        <v>27.9</v>
      </c>
      <c r="F29" s="242">
        <v>27.6</v>
      </c>
      <c r="G29" s="242" t="s">
        <v>213</v>
      </c>
      <c r="H29" s="251" t="s">
        <v>122</v>
      </c>
      <c r="I29" s="242">
        <v>27.4</v>
      </c>
      <c r="J29" s="242">
        <v>27.9</v>
      </c>
      <c r="K29" s="243">
        <v>28.5</v>
      </c>
      <c r="L29" s="238"/>
    </row>
    <row r="30" spans="1:12" x14ac:dyDescent="0.2">
      <c r="A30" s="244">
        <v>2005</v>
      </c>
      <c r="B30" s="245">
        <v>27.768443412</v>
      </c>
      <c r="C30" s="245">
        <v>27.726596306000001</v>
      </c>
      <c r="D30" s="252" t="s">
        <v>122</v>
      </c>
      <c r="E30" s="245">
        <v>27.625215515000001</v>
      </c>
      <c r="F30" s="245">
        <v>27.547683812999999</v>
      </c>
      <c r="G30" s="245">
        <v>33.441773912999999</v>
      </c>
      <c r="H30" s="252" t="s">
        <v>122</v>
      </c>
      <c r="I30" s="245">
        <v>27.432104080999999</v>
      </c>
      <c r="J30" s="245">
        <v>27.775891099999999</v>
      </c>
      <c r="K30" s="246">
        <v>28.409059917</v>
      </c>
      <c r="L30" s="238"/>
    </row>
    <row r="31" spans="1:12" x14ac:dyDescent="0.2">
      <c r="A31" s="247">
        <v>2007</v>
      </c>
      <c r="B31" s="242">
        <v>27.867619959491815</v>
      </c>
      <c r="C31" s="242">
        <v>27.461766016713106</v>
      </c>
      <c r="D31" s="251" t="s">
        <v>122</v>
      </c>
      <c r="E31" s="242">
        <v>27.988749427393479</v>
      </c>
      <c r="F31" s="242">
        <v>27.619359415897531</v>
      </c>
      <c r="G31" s="242">
        <v>33.274735395189033</v>
      </c>
      <c r="H31" s="251" t="s">
        <v>122</v>
      </c>
      <c r="I31" s="242">
        <v>27.095534613990583</v>
      </c>
      <c r="J31" s="242">
        <v>27.493970897468287</v>
      </c>
      <c r="K31" s="243">
        <v>28.089918422841656</v>
      </c>
      <c r="L31" s="238"/>
    </row>
    <row r="32" spans="1:12" x14ac:dyDescent="0.2">
      <c r="A32" s="248">
        <v>2009</v>
      </c>
      <c r="B32" s="245">
        <v>27.923690026537873</v>
      </c>
      <c r="C32" s="245">
        <v>27.851935828877007</v>
      </c>
      <c r="D32" s="252" t="s">
        <v>122</v>
      </c>
      <c r="E32" s="245">
        <v>28.034776827044471</v>
      </c>
      <c r="F32" s="245">
        <v>27.891174261819437</v>
      </c>
      <c r="G32" s="245">
        <v>31.884712041884811</v>
      </c>
      <c r="H32" s="252" t="s">
        <v>122</v>
      </c>
      <c r="I32" s="245">
        <v>27.157895196506541</v>
      </c>
      <c r="J32" s="245">
        <v>27.559844573351644</v>
      </c>
      <c r="K32" s="246">
        <v>28.302062256809329</v>
      </c>
    </row>
    <row r="33" spans="1:13" x14ac:dyDescent="0.2">
      <c r="A33" s="247">
        <v>2010</v>
      </c>
      <c r="B33" s="242">
        <v>28.105988742759298</v>
      </c>
      <c r="C33" s="242">
        <v>28.210913461538464</v>
      </c>
      <c r="D33" s="251" t="s">
        <v>122</v>
      </c>
      <c r="E33" s="242">
        <v>28.124482584371044</v>
      </c>
      <c r="F33" s="242">
        <v>28.49986955451639</v>
      </c>
      <c r="G33" s="242">
        <v>32.555181733457601</v>
      </c>
      <c r="H33" s="251" t="s">
        <v>122</v>
      </c>
      <c r="I33" s="242">
        <v>27.424228316326531</v>
      </c>
      <c r="J33" s="242">
        <v>27.76069573491549</v>
      </c>
      <c r="K33" s="243">
        <v>28.248979489744894</v>
      </c>
      <c r="L33" s="253"/>
      <c r="M33" s="253"/>
    </row>
    <row r="34" spans="1:13" x14ac:dyDescent="0.2">
      <c r="A34" s="248">
        <v>2011</v>
      </c>
      <c r="B34" s="245">
        <v>28.38720148854145</v>
      </c>
      <c r="C34" s="245">
        <v>28.06075980392157</v>
      </c>
      <c r="D34" s="252" t="s">
        <v>122</v>
      </c>
      <c r="E34" s="245">
        <v>28.193440217960809</v>
      </c>
      <c r="F34" s="245">
        <v>29.11797658862876</v>
      </c>
      <c r="G34" s="245">
        <v>33.061208791208784</v>
      </c>
      <c r="H34" s="252" t="s">
        <v>122</v>
      </c>
      <c r="I34" s="245">
        <v>28.023639112903222</v>
      </c>
      <c r="J34" s="245">
        <v>28.233465491923656</v>
      </c>
      <c r="K34" s="246">
        <v>28.745425912670001</v>
      </c>
      <c r="L34" s="253"/>
      <c r="M34" s="253"/>
    </row>
    <row r="35" spans="1:13" x14ac:dyDescent="0.2">
      <c r="A35" s="247">
        <v>2012</v>
      </c>
      <c r="B35" s="242">
        <v>29</v>
      </c>
      <c r="C35" s="242">
        <v>28</v>
      </c>
      <c r="D35" s="251" t="s">
        <v>122</v>
      </c>
      <c r="E35" s="242">
        <v>29</v>
      </c>
      <c r="F35" s="242">
        <v>30.2</v>
      </c>
      <c r="G35" s="242">
        <v>34.1</v>
      </c>
      <c r="H35" s="251" t="s">
        <v>122</v>
      </c>
      <c r="I35" s="242">
        <v>27.3</v>
      </c>
      <c r="J35" s="242">
        <v>28.6</v>
      </c>
      <c r="K35" s="243">
        <v>29.7</v>
      </c>
      <c r="L35" s="253"/>
      <c r="M35" s="253"/>
    </row>
    <row r="36" spans="1:13" x14ac:dyDescent="0.2">
      <c r="A36" s="248">
        <v>2013</v>
      </c>
      <c r="B36" s="245">
        <v>29</v>
      </c>
      <c r="C36" s="245">
        <v>27.4</v>
      </c>
      <c r="D36" s="245" t="s">
        <v>122</v>
      </c>
      <c r="E36" s="245">
        <v>28.7</v>
      </c>
      <c r="F36" s="245">
        <v>30.1</v>
      </c>
      <c r="G36" s="245">
        <v>36.299999999999997</v>
      </c>
      <c r="H36" s="245" t="s">
        <v>122</v>
      </c>
      <c r="I36" s="245">
        <v>30</v>
      </c>
      <c r="J36" s="245">
        <v>28.6</v>
      </c>
      <c r="K36" s="246">
        <v>30.8</v>
      </c>
      <c r="L36" s="238"/>
    </row>
    <row r="37" spans="1:13" x14ac:dyDescent="0.2">
      <c r="A37" s="247">
        <v>2014</v>
      </c>
      <c r="B37" s="242">
        <v>28.68982458</v>
      </c>
      <c r="C37" s="242">
        <v>28.02444444</v>
      </c>
      <c r="D37" s="242" t="s">
        <v>122</v>
      </c>
      <c r="E37" s="242">
        <v>28.055669810000001</v>
      </c>
      <c r="F37" s="242">
        <v>31.928622220000001</v>
      </c>
      <c r="G37" s="242">
        <v>37.00433048</v>
      </c>
      <c r="H37" s="242" t="s">
        <v>122</v>
      </c>
      <c r="I37" s="242">
        <v>31.231458329999999</v>
      </c>
      <c r="J37" s="242">
        <v>28.59535649</v>
      </c>
      <c r="K37" s="243">
        <v>30.173730160000002</v>
      </c>
      <c r="L37" s="238"/>
    </row>
    <row r="38" spans="1:13" s="238" customFormat="1" ht="12.75" customHeight="1" x14ac:dyDescent="0.2">
      <c r="A38" s="240"/>
      <c r="B38" s="455" t="s">
        <v>215</v>
      </c>
      <c r="C38" s="553"/>
      <c r="D38" s="553"/>
      <c r="E38" s="553"/>
      <c r="F38" s="553"/>
      <c r="G38" s="553"/>
      <c r="H38" s="553"/>
      <c r="I38" s="553"/>
      <c r="J38" s="553"/>
      <c r="K38" s="553"/>
    </row>
    <row r="39" spans="1:13" x14ac:dyDescent="0.2">
      <c r="A39" s="241">
        <v>2003</v>
      </c>
      <c r="B39" s="242">
        <v>27.4</v>
      </c>
      <c r="C39" s="251" t="s">
        <v>122</v>
      </c>
      <c r="D39" s="251" t="s">
        <v>122</v>
      </c>
      <c r="E39" s="251" t="s">
        <v>122</v>
      </c>
      <c r="F39" s="251" t="s">
        <v>122</v>
      </c>
      <c r="G39" s="251" t="s">
        <v>122</v>
      </c>
      <c r="H39" s="251" t="s">
        <v>122</v>
      </c>
      <c r="I39" s="251" t="s">
        <v>122</v>
      </c>
      <c r="J39" s="251" t="s">
        <v>122</v>
      </c>
      <c r="K39" s="254" t="s">
        <v>122</v>
      </c>
      <c r="L39" s="238"/>
    </row>
    <row r="40" spans="1:13" x14ac:dyDescent="0.2">
      <c r="A40" s="244">
        <v>2005</v>
      </c>
      <c r="B40" s="245">
        <v>27.3</v>
      </c>
      <c r="C40" s="252" t="s">
        <v>122</v>
      </c>
      <c r="D40" s="252" t="s">
        <v>122</v>
      </c>
      <c r="E40" s="252" t="s">
        <v>122</v>
      </c>
      <c r="F40" s="252" t="s">
        <v>122</v>
      </c>
      <c r="G40" s="252" t="s">
        <v>122</v>
      </c>
      <c r="H40" s="252" t="s">
        <v>122</v>
      </c>
      <c r="I40" s="252" t="s">
        <v>122</v>
      </c>
      <c r="J40" s="252" t="s">
        <v>122</v>
      </c>
      <c r="K40" s="255" t="s">
        <v>122</v>
      </c>
      <c r="L40" s="238"/>
    </row>
    <row r="41" spans="1:13" x14ac:dyDescent="0.2">
      <c r="A41" s="247">
        <v>2007</v>
      </c>
      <c r="B41" s="242">
        <v>27.160794192996992</v>
      </c>
      <c r="C41" s="251" t="s">
        <v>122</v>
      </c>
      <c r="D41" s="251" t="s">
        <v>122</v>
      </c>
      <c r="E41" s="251" t="s">
        <v>122</v>
      </c>
      <c r="F41" s="251" t="s">
        <v>122</v>
      </c>
      <c r="G41" s="251" t="s">
        <v>122</v>
      </c>
      <c r="H41" s="251" t="s">
        <v>122</v>
      </c>
      <c r="I41" s="251" t="s">
        <v>122</v>
      </c>
      <c r="J41" s="251" t="s">
        <v>122</v>
      </c>
      <c r="K41" s="254" t="s">
        <v>122</v>
      </c>
      <c r="L41" s="238"/>
    </row>
    <row r="42" spans="1:13" x14ac:dyDescent="0.2">
      <c r="A42" s="248">
        <v>2009</v>
      </c>
      <c r="B42" s="245">
        <v>26.93009017</v>
      </c>
      <c r="C42" s="252" t="s">
        <v>122</v>
      </c>
      <c r="D42" s="252" t="s">
        <v>122</v>
      </c>
      <c r="E42" s="252" t="s">
        <v>122</v>
      </c>
      <c r="F42" s="252" t="s">
        <v>122</v>
      </c>
      <c r="G42" s="252" t="s">
        <v>122</v>
      </c>
      <c r="H42" s="252" t="s">
        <v>122</v>
      </c>
      <c r="I42" s="252" t="s">
        <v>122</v>
      </c>
      <c r="J42" s="252" t="s">
        <v>122</v>
      </c>
      <c r="K42" s="255" t="s">
        <v>122</v>
      </c>
    </row>
    <row r="43" spans="1:13" x14ac:dyDescent="0.2">
      <c r="A43" s="247">
        <v>2010</v>
      </c>
      <c r="B43" s="242">
        <v>26.907460763798142</v>
      </c>
      <c r="C43" s="251" t="s">
        <v>122</v>
      </c>
      <c r="D43" s="251" t="s">
        <v>122</v>
      </c>
      <c r="E43" s="251" t="s">
        <v>122</v>
      </c>
      <c r="F43" s="251" t="s">
        <v>122</v>
      </c>
      <c r="G43" s="251" t="s">
        <v>122</v>
      </c>
      <c r="H43" s="251" t="s">
        <v>122</v>
      </c>
      <c r="I43" s="251" t="s">
        <v>122</v>
      </c>
      <c r="J43" s="251" t="s">
        <v>122</v>
      </c>
      <c r="K43" s="254" t="s">
        <v>122</v>
      </c>
      <c r="L43" s="253"/>
      <c r="M43" s="253"/>
    </row>
    <row r="44" spans="1:13" x14ac:dyDescent="0.2">
      <c r="A44" s="248">
        <v>2011</v>
      </c>
      <c r="B44" s="245">
        <v>26.873328677</v>
      </c>
      <c r="C44" s="252">
        <v>26.9</v>
      </c>
      <c r="D44" s="252">
        <v>26.9</v>
      </c>
      <c r="E44" s="252">
        <v>27.9</v>
      </c>
      <c r="F44" s="252">
        <v>26.3</v>
      </c>
      <c r="G44" s="252">
        <v>29.2</v>
      </c>
      <c r="H44" s="252" t="s">
        <v>122</v>
      </c>
      <c r="I44" s="252">
        <v>27.5</v>
      </c>
      <c r="J44" s="252">
        <v>29.5</v>
      </c>
      <c r="K44" s="255">
        <v>27.4</v>
      </c>
      <c r="L44" s="253"/>
      <c r="M44" s="253"/>
    </row>
    <row r="45" spans="1:13" x14ac:dyDescent="0.2">
      <c r="A45" s="247">
        <v>2012</v>
      </c>
      <c r="B45" s="242">
        <v>26.9</v>
      </c>
      <c r="C45" s="251">
        <v>26.9</v>
      </c>
      <c r="D45" s="251">
        <v>26.9</v>
      </c>
      <c r="E45" s="251">
        <v>27.6</v>
      </c>
      <c r="F45" s="251">
        <v>26.2</v>
      </c>
      <c r="G45" s="251">
        <v>28.7</v>
      </c>
      <c r="H45" s="251" t="s">
        <v>122</v>
      </c>
      <c r="I45" s="251">
        <v>27.6</v>
      </c>
      <c r="J45" s="251">
        <v>29.8</v>
      </c>
      <c r="K45" s="254">
        <v>27.5</v>
      </c>
      <c r="L45" s="253"/>
      <c r="M45" s="253"/>
    </row>
    <row r="46" spans="1:13" x14ac:dyDescent="0.2">
      <c r="A46" s="248">
        <v>2013</v>
      </c>
      <c r="B46" s="245">
        <v>26.7</v>
      </c>
      <c r="C46" s="245">
        <v>26.7</v>
      </c>
      <c r="D46" s="245">
        <v>27</v>
      </c>
      <c r="E46" s="245">
        <v>27.7</v>
      </c>
      <c r="F46" s="245">
        <v>26</v>
      </c>
      <c r="G46" s="245">
        <v>28.2</v>
      </c>
      <c r="H46" s="245" t="s">
        <v>122</v>
      </c>
      <c r="I46" s="245">
        <v>26.8</v>
      </c>
      <c r="J46" s="246">
        <v>29.1</v>
      </c>
      <c r="K46" s="246">
        <v>27.4</v>
      </c>
      <c r="L46" s="238"/>
    </row>
    <row r="47" spans="1:13" x14ac:dyDescent="0.2">
      <c r="A47" s="247">
        <v>2014</v>
      </c>
      <c r="B47" s="242">
        <v>26.5</v>
      </c>
      <c r="C47" s="242">
        <v>26.6</v>
      </c>
      <c r="D47" s="242">
        <v>26.7</v>
      </c>
      <c r="E47" s="242">
        <v>27.3</v>
      </c>
      <c r="F47" s="242">
        <v>26</v>
      </c>
      <c r="G47" s="242">
        <v>27.1</v>
      </c>
      <c r="H47" s="242" t="s">
        <v>122</v>
      </c>
      <c r="I47" s="242">
        <v>27</v>
      </c>
      <c r="J47" s="242">
        <v>28.6</v>
      </c>
      <c r="K47" s="243">
        <v>27.2</v>
      </c>
      <c r="L47" s="238"/>
    </row>
    <row r="48" spans="1:13" x14ac:dyDescent="0.2">
      <c r="A48" s="240"/>
      <c r="B48" s="455" t="s">
        <v>216</v>
      </c>
      <c r="C48" s="553"/>
      <c r="D48" s="553"/>
      <c r="E48" s="553"/>
      <c r="F48" s="553"/>
      <c r="G48" s="553"/>
      <c r="H48" s="553"/>
      <c r="I48" s="553"/>
      <c r="J48" s="553"/>
      <c r="K48" s="553"/>
    </row>
    <row r="49" spans="1:12" x14ac:dyDescent="0.2">
      <c r="A49" s="241">
        <v>2003</v>
      </c>
      <c r="B49" s="242">
        <v>25.8</v>
      </c>
      <c r="C49" s="242">
        <v>25.2</v>
      </c>
      <c r="D49" s="242">
        <v>23.3</v>
      </c>
      <c r="E49" s="242">
        <v>26.2</v>
      </c>
      <c r="F49" s="242">
        <v>25.9</v>
      </c>
      <c r="G49" s="242" t="s">
        <v>213</v>
      </c>
      <c r="H49" s="251" t="s">
        <v>122</v>
      </c>
      <c r="I49" s="242">
        <v>25.2</v>
      </c>
      <c r="J49" s="242">
        <v>25.5</v>
      </c>
      <c r="K49" s="243">
        <v>27</v>
      </c>
    </row>
    <row r="50" spans="1:12" x14ac:dyDescent="0.2">
      <c r="A50" s="244">
        <v>2005</v>
      </c>
      <c r="B50" s="245">
        <v>25.837903209</v>
      </c>
      <c r="C50" s="245">
        <v>25.883956253000001</v>
      </c>
      <c r="D50" s="245">
        <v>26.622941176000001</v>
      </c>
      <c r="E50" s="245">
        <v>26.246232776999999</v>
      </c>
      <c r="F50" s="245">
        <v>25.392288897</v>
      </c>
      <c r="G50" s="245">
        <v>29.645575221000001</v>
      </c>
      <c r="H50" s="252" t="s">
        <v>122</v>
      </c>
      <c r="I50" s="245">
        <v>24.941291391</v>
      </c>
      <c r="J50" s="245">
        <v>25.925231481000001</v>
      </c>
      <c r="K50" s="246">
        <v>25.808040201000001</v>
      </c>
    </row>
    <row r="51" spans="1:12" x14ac:dyDescent="0.2">
      <c r="A51" s="247">
        <v>2007</v>
      </c>
      <c r="B51" s="242">
        <v>25.773999222697267</v>
      </c>
      <c r="C51" s="242">
        <v>25.724200718071465</v>
      </c>
      <c r="D51" s="242">
        <v>25.46</v>
      </c>
      <c r="E51" s="242">
        <v>25.874306241580648</v>
      </c>
      <c r="F51" s="242">
        <v>25.448264171915596</v>
      </c>
      <c r="G51" s="242">
        <v>28.700555555555539</v>
      </c>
      <c r="H51" s="251" t="s">
        <v>122</v>
      </c>
      <c r="I51" s="242">
        <v>25.121651376146783</v>
      </c>
      <c r="J51" s="242">
        <v>26.008710054559621</v>
      </c>
      <c r="K51" s="243">
        <v>25.936861826697889</v>
      </c>
    </row>
    <row r="52" spans="1:12" x14ac:dyDescent="0.2">
      <c r="A52" s="248">
        <v>2009</v>
      </c>
      <c r="B52" s="245">
        <v>25.492373649501882</v>
      </c>
      <c r="C52" s="245">
        <v>25.421314623338255</v>
      </c>
      <c r="D52" s="245">
        <v>25.027862318840583</v>
      </c>
      <c r="E52" s="245">
        <v>25.519784357110222</v>
      </c>
      <c r="F52" s="245">
        <v>24.982695638604984</v>
      </c>
      <c r="G52" s="245">
        <v>28.993691496374428</v>
      </c>
      <c r="H52" s="252" t="s">
        <v>122</v>
      </c>
      <c r="I52" s="245">
        <v>25.265273752012888</v>
      </c>
      <c r="J52" s="245">
        <v>25.607917262255103</v>
      </c>
      <c r="K52" s="246">
        <v>25.840736166007908</v>
      </c>
    </row>
    <row r="53" spans="1:12" x14ac:dyDescent="0.2">
      <c r="A53" s="247">
        <v>2010</v>
      </c>
      <c r="B53" s="242">
        <v>25.421467181119908</v>
      </c>
      <c r="C53" s="242">
        <v>25.096157351882947</v>
      </c>
      <c r="D53" s="242">
        <v>24.813999999999989</v>
      </c>
      <c r="E53" s="242">
        <v>25.598792525802132</v>
      </c>
      <c r="F53" s="242">
        <v>24.775962369692337</v>
      </c>
      <c r="G53" s="242">
        <v>28.607041884816752</v>
      </c>
      <c r="H53" s="251" t="s">
        <v>122</v>
      </c>
      <c r="I53" s="242">
        <v>25.23719754529515</v>
      </c>
      <c r="J53" s="242">
        <v>25.574564883985566</v>
      </c>
      <c r="K53" s="243">
        <v>25.725479136690655</v>
      </c>
    </row>
    <row r="54" spans="1:12" x14ac:dyDescent="0.2">
      <c r="A54" s="248">
        <v>2011</v>
      </c>
      <c r="B54" s="245">
        <v>25.464889971665372</v>
      </c>
      <c r="C54" s="245">
        <v>25.252016901133253</v>
      </c>
      <c r="D54" s="245">
        <v>24.876510673234815</v>
      </c>
      <c r="E54" s="245">
        <v>25.62364738528623</v>
      </c>
      <c r="F54" s="245">
        <v>24.826460629292423</v>
      </c>
      <c r="G54" s="245">
        <v>27.950720049658592</v>
      </c>
      <c r="H54" s="252" t="s">
        <v>122</v>
      </c>
      <c r="I54" s="245">
        <v>25.366890868596883</v>
      </c>
      <c r="J54" s="245">
        <v>25.544294490366983</v>
      </c>
      <c r="K54" s="246">
        <v>25.749189623969425</v>
      </c>
    </row>
    <row r="55" spans="1:12" x14ac:dyDescent="0.2">
      <c r="A55" s="247">
        <v>2012</v>
      </c>
      <c r="B55" s="242">
        <v>25.6</v>
      </c>
      <c r="C55" s="242">
        <v>25.5</v>
      </c>
      <c r="D55" s="242">
        <v>25.1</v>
      </c>
      <c r="E55" s="242">
        <v>25.8</v>
      </c>
      <c r="F55" s="242">
        <v>24.9</v>
      </c>
      <c r="G55" s="242">
        <v>28.7</v>
      </c>
      <c r="H55" s="251" t="s">
        <v>122</v>
      </c>
      <c r="I55" s="242">
        <v>25.4</v>
      </c>
      <c r="J55" s="242">
        <v>25.6</v>
      </c>
      <c r="K55" s="243">
        <v>25.8</v>
      </c>
    </row>
    <row r="56" spans="1:12" x14ac:dyDescent="0.2">
      <c r="A56" s="248">
        <v>2013</v>
      </c>
      <c r="B56" s="245">
        <v>25.7</v>
      </c>
      <c r="C56" s="245">
        <v>25.6</v>
      </c>
      <c r="D56" s="245">
        <v>25.1</v>
      </c>
      <c r="E56" s="245">
        <v>26</v>
      </c>
      <c r="F56" s="245">
        <v>25</v>
      </c>
      <c r="G56" s="245">
        <v>28.7</v>
      </c>
      <c r="H56" s="245" t="s">
        <v>122</v>
      </c>
      <c r="I56" s="245">
        <v>25.5</v>
      </c>
      <c r="J56" s="245">
        <v>25.7</v>
      </c>
      <c r="K56" s="246">
        <v>26</v>
      </c>
      <c r="L56" s="238"/>
    </row>
    <row r="57" spans="1:12" x14ac:dyDescent="0.2">
      <c r="A57" s="247">
        <v>2014</v>
      </c>
      <c r="B57" s="242">
        <v>25.8</v>
      </c>
      <c r="C57" s="242">
        <v>25.7</v>
      </c>
      <c r="D57" s="242">
        <v>25.1</v>
      </c>
      <c r="E57" s="242">
        <v>26</v>
      </c>
      <c r="F57" s="242">
        <v>24.9</v>
      </c>
      <c r="G57" s="242">
        <v>28.6</v>
      </c>
      <c r="H57" s="242" t="s">
        <v>122</v>
      </c>
      <c r="I57" s="242">
        <v>25.6</v>
      </c>
      <c r="J57" s="242">
        <v>25.7</v>
      </c>
      <c r="K57" s="243">
        <v>26.1</v>
      </c>
      <c r="L57" s="238"/>
    </row>
    <row r="58" spans="1:12" x14ac:dyDescent="0.2">
      <c r="A58" s="240"/>
      <c r="B58" s="455" t="s">
        <v>217</v>
      </c>
      <c r="C58" s="553"/>
      <c r="D58" s="553"/>
      <c r="E58" s="553"/>
      <c r="F58" s="553"/>
      <c r="G58" s="553"/>
      <c r="H58" s="553"/>
      <c r="I58" s="553"/>
      <c r="J58" s="553"/>
      <c r="K58" s="553"/>
    </row>
    <row r="59" spans="1:12" x14ac:dyDescent="0.2">
      <c r="A59" s="241">
        <v>2003</v>
      </c>
      <c r="B59" s="242">
        <v>25.231071904127898</v>
      </c>
      <c r="C59" s="242">
        <v>25.180297029702952</v>
      </c>
      <c r="D59" s="242">
        <v>23.25</v>
      </c>
      <c r="E59" s="242">
        <v>25.084642857142846</v>
      </c>
      <c r="F59" s="242">
        <v>25.844415094339599</v>
      </c>
      <c r="G59" s="251" t="s">
        <v>122</v>
      </c>
      <c r="H59" s="251" t="s">
        <v>122</v>
      </c>
      <c r="I59" s="242">
        <v>25.114999999999995</v>
      </c>
      <c r="J59" s="242">
        <v>24.985962732919255</v>
      </c>
      <c r="K59" s="243">
        <v>24.29</v>
      </c>
    </row>
    <row r="60" spans="1:12" x14ac:dyDescent="0.2">
      <c r="A60" s="244">
        <v>2005</v>
      </c>
      <c r="B60" s="245">
        <v>25.669466271312164</v>
      </c>
      <c r="C60" s="245">
        <v>25.747794432548279</v>
      </c>
      <c r="D60" s="245">
        <v>26.622941176470587</v>
      </c>
      <c r="E60" s="245">
        <v>26.491635462555124</v>
      </c>
      <c r="F60" s="245">
        <v>24.932331887201837</v>
      </c>
      <c r="G60" s="245">
        <v>29.451132075471701</v>
      </c>
      <c r="H60" s="252" t="s">
        <v>122</v>
      </c>
      <c r="I60" s="245">
        <v>24.803289962825271</v>
      </c>
      <c r="J60" s="245">
        <v>25.489237288135566</v>
      </c>
      <c r="K60" s="246">
        <v>25.882233009708738</v>
      </c>
    </row>
    <row r="61" spans="1:12" x14ac:dyDescent="0.2">
      <c r="A61" s="247">
        <v>2007</v>
      </c>
      <c r="B61" s="242">
        <v>25.50572016173988</v>
      </c>
      <c r="C61" s="242">
        <v>25.579013497419741</v>
      </c>
      <c r="D61" s="242">
        <v>25.45999999999999</v>
      </c>
      <c r="E61" s="242">
        <v>25.751941193263015</v>
      </c>
      <c r="F61" s="242">
        <v>25.028773148148307</v>
      </c>
      <c r="G61" s="242">
        <v>28.793678756476677</v>
      </c>
      <c r="H61" s="251" t="s">
        <v>122</v>
      </c>
      <c r="I61" s="242">
        <v>24.914744444444466</v>
      </c>
      <c r="J61" s="242">
        <v>25.807638709677413</v>
      </c>
      <c r="K61" s="243">
        <v>25.873739837398357</v>
      </c>
    </row>
    <row r="62" spans="1:12" x14ac:dyDescent="0.2">
      <c r="A62" s="248">
        <v>2009</v>
      </c>
      <c r="B62" s="245">
        <v>25.092797020036631</v>
      </c>
      <c r="C62" s="245">
        <v>25.316106944579712</v>
      </c>
      <c r="D62" s="245">
        <v>25.027862318840583</v>
      </c>
      <c r="E62" s="245">
        <v>25.237507389162591</v>
      </c>
      <c r="F62" s="245">
        <v>24.539398124683199</v>
      </c>
      <c r="G62" s="245">
        <v>26.230230414746543</v>
      </c>
      <c r="H62" s="252" t="s">
        <v>122</v>
      </c>
      <c r="I62" s="245">
        <v>24.848310708898957</v>
      </c>
      <c r="J62" s="245">
        <v>25.174677494199525</v>
      </c>
      <c r="K62" s="246">
        <v>25.837064471879277</v>
      </c>
    </row>
    <row r="63" spans="1:12" x14ac:dyDescent="0.2">
      <c r="A63" s="247">
        <v>2010</v>
      </c>
      <c r="B63" s="242">
        <v>24.823893267961523</v>
      </c>
      <c r="C63" s="242">
        <v>25.013052569865124</v>
      </c>
      <c r="D63" s="242">
        <v>24.727933541017642</v>
      </c>
      <c r="E63" s="242">
        <v>25.051706398257679</v>
      </c>
      <c r="F63" s="242">
        <v>24.2548499689055</v>
      </c>
      <c r="G63" s="242">
        <v>26.80423076923077</v>
      </c>
      <c r="H63" s="251" t="s">
        <v>122</v>
      </c>
      <c r="I63" s="242">
        <v>24.756419612314712</v>
      </c>
      <c r="J63" s="242">
        <v>24.779676741130096</v>
      </c>
      <c r="K63" s="243">
        <v>25.176247544204323</v>
      </c>
    </row>
    <row r="64" spans="1:12" x14ac:dyDescent="0.2">
      <c r="A64" s="248">
        <v>2011</v>
      </c>
      <c r="B64" s="245">
        <v>24.845495015201884</v>
      </c>
      <c r="C64" s="245">
        <v>25.163665846087987</v>
      </c>
      <c r="D64" s="245">
        <v>24.86953833470734</v>
      </c>
      <c r="E64" s="245">
        <v>25.021056558255946</v>
      </c>
      <c r="F64" s="245">
        <v>24.282044361625452</v>
      </c>
      <c r="G64" s="245">
        <v>27.287008928571431</v>
      </c>
      <c r="H64" s="252" t="s">
        <v>122</v>
      </c>
      <c r="I64" s="245">
        <v>24.81507579237482</v>
      </c>
      <c r="J64" s="245">
        <v>24.523107212475651</v>
      </c>
      <c r="K64" s="246">
        <v>25.47048780487804</v>
      </c>
    </row>
    <row r="65" spans="1:12" x14ac:dyDescent="0.2">
      <c r="A65" s="247">
        <v>2012</v>
      </c>
      <c r="B65" s="242">
        <v>24.926976109536135</v>
      </c>
      <c r="C65" s="242">
        <v>25.326203146691363</v>
      </c>
      <c r="D65" s="242">
        <v>25.060306188925086</v>
      </c>
      <c r="E65" s="242">
        <v>25.095264262397038</v>
      </c>
      <c r="F65" s="242">
        <v>24.35589242819843</v>
      </c>
      <c r="G65" s="242">
        <v>26.820992481203007</v>
      </c>
      <c r="H65" s="251" t="s">
        <v>122</v>
      </c>
      <c r="I65" s="242">
        <v>24.876482996125702</v>
      </c>
      <c r="J65" s="242">
        <v>24.554518623212505</v>
      </c>
      <c r="K65" s="243">
        <v>25.491238578680189</v>
      </c>
    </row>
    <row r="66" spans="1:12" x14ac:dyDescent="0.2">
      <c r="A66" s="248">
        <v>2013</v>
      </c>
      <c r="B66" s="245">
        <v>25</v>
      </c>
      <c r="C66" s="245">
        <v>25.4</v>
      </c>
      <c r="D66" s="245">
        <v>25.1</v>
      </c>
      <c r="E66" s="245">
        <v>25.2</v>
      </c>
      <c r="F66" s="245">
        <v>24.5</v>
      </c>
      <c r="G66" s="245">
        <v>27.2</v>
      </c>
      <c r="H66" s="245" t="s">
        <v>122</v>
      </c>
      <c r="I66" s="245">
        <v>24.9</v>
      </c>
      <c r="J66" s="245">
        <v>24.7</v>
      </c>
      <c r="K66" s="246">
        <v>25.5</v>
      </c>
      <c r="L66" s="238"/>
    </row>
    <row r="67" spans="1:12" x14ac:dyDescent="0.2">
      <c r="A67" s="247">
        <v>2014</v>
      </c>
      <c r="B67" s="242">
        <v>25</v>
      </c>
      <c r="C67" s="242">
        <v>25.5</v>
      </c>
      <c r="D67" s="242">
        <v>25.1</v>
      </c>
      <c r="E67" s="242">
        <v>25.1</v>
      </c>
      <c r="F67" s="242">
        <v>24.4</v>
      </c>
      <c r="G67" s="242">
        <v>28</v>
      </c>
      <c r="H67" s="242" t="s">
        <v>122</v>
      </c>
      <c r="I67" s="242">
        <v>25</v>
      </c>
      <c r="J67" s="242">
        <v>24.8</v>
      </c>
      <c r="K67" s="243">
        <v>25.7</v>
      </c>
      <c r="L67" s="238"/>
    </row>
    <row r="68" spans="1:12" x14ac:dyDescent="0.2">
      <c r="A68" s="240"/>
      <c r="B68" s="455" t="s">
        <v>218</v>
      </c>
      <c r="C68" s="553"/>
      <c r="D68" s="553"/>
      <c r="E68" s="553"/>
      <c r="F68" s="553"/>
      <c r="G68" s="553"/>
      <c r="H68" s="553"/>
      <c r="I68" s="553"/>
      <c r="J68" s="553"/>
      <c r="K68" s="553"/>
    </row>
    <row r="69" spans="1:12" x14ac:dyDescent="0.2">
      <c r="A69" s="241">
        <v>2003</v>
      </c>
      <c r="B69" s="242">
        <v>26.617070270270304</v>
      </c>
      <c r="C69" s="242">
        <v>24.928888888888892</v>
      </c>
      <c r="D69" s="251" t="s">
        <v>122</v>
      </c>
      <c r="E69" s="242">
        <v>28.053525423728797</v>
      </c>
      <c r="F69" s="242">
        <v>25.969824046920799</v>
      </c>
      <c r="G69" s="251" t="s">
        <v>122</v>
      </c>
      <c r="H69" s="251" t="s">
        <v>122</v>
      </c>
      <c r="I69" s="242">
        <v>26.440799999999999</v>
      </c>
      <c r="J69" s="242">
        <v>25.865990566037723</v>
      </c>
      <c r="K69" s="243">
        <v>26.864000000000001</v>
      </c>
    </row>
    <row r="70" spans="1:12" x14ac:dyDescent="0.2">
      <c r="A70" s="244">
        <v>2005</v>
      </c>
      <c r="B70" s="245">
        <v>26.228376623376771</v>
      </c>
      <c r="C70" s="245">
        <v>27.108986175115199</v>
      </c>
      <c r="D70" s="252" t="s">
        <v>122</v>
      </c>
      <c r="E70" s="245">
        <v>25.7731422505308</v>
      </c>
      <c r="F70" s="245">
        <v>26.295548455804074</v>
      </c>
      <c r="G70" s="245">
        <v>29.817333333333337</v>
      </c>
      <c r="H70" s="252" t="s">
        <v>122</v>
      </c>
      <c r="I70" s="245">
        <v>26.066212121212118</v>
      </c>
      <c r="J70" s="245">
        <v>26.263700657894709</v>
      </c>
      <c r="K70" s="246">
        <v>25.681063829787234</v>
      </c>
    </row>
    <row r="71" spans="1:12" x14ac:dyDescent="0.2">
      <c r="A71" s="247">
        <v>2007</v>
      </c>
      <c r="B71" s="242">
        <v>26.213457816235845</v>
      </c>
      <c r="C71" s="242">
        <v>26.634377358490582</v>
      </c>
      <c r="D71" s="251" t="s">
        <v>122</v>
      </c>
      <c r="E71" s="242">
        <v>26.009185022026497</v>
      </c>
      <c r="F71" s="242">
        <v>26.194794026776588</v>
      </c>
      <c r="G71" s="242">
        <v>28.639215017064842</v>
      </c>
      <c r="H71" s="251" t="s">
        <v>122</v>
      </c>
      <c r="I71" s="242">
        <v>26.101736842105257</v>
      </c>
      <c r="J71" s="242">
        <v>26.095717476270327</v>
      </c>
      <c r="K71" s="243">
        <v>25.998215488215479</v>
      </c>
    </row>
    <row r="72" spans="1:12" x14ac:dyDescent="0.2">
      <c r="A72" s="248">
        <v>2009</v>
      </c>
      <c r="B72" s="245">
        <v>25.844306416573946</v>
      </c>
      <c r="C72" s="245">
        <v>26.291014492753622</v>
      </c>
      <c r="D72" s="252" t="s">
        <v>122</v>
      </c>
      <c r="E72" s="245">
        <v>25.67671202809484</v>
      </c>
      <c r="F72" s="245">
        <v>25.693051776649749</v>
      </c>
      <c r="G72" s="245">
        <v>29.454976923076931</v>
      </c>
      <c r="H72" s="252" t="s">
        <v>122</v>
      </c>
      <c r="I72" s="245">
        <v>25.742728842832474</v>
      </c>
      <c r="J72" s="245">
        <v>25.704486625514452</v>
      </c>
      <c r="K72" s="246">
        <v>25.867383177570083</v>
      </c>
    </row>
    <row r="73" spans="1:12" x14ac:dyDescent="0.2">
      <c r="A73" s="247">
        <v>2010</v>
      </c>
      <c r="B73" s="242">
        <v>25.966757785467131</v>
      </c>
      <c r="C73" s="242">
        <v>26.058981132075477</v>
      </c>
      <c r="D73" s="242">
        <v>36.65428571428572</v>
      </c>
      <c r="E73" s="242">
        <v>25.938098619760304</v>
      </c>
      <c r="F73" s="242">
        <v>25.761639464784579</v>
      </c>
      <c r="G73" s="242">
        <v>28.864072781655032</v>
      </c>
      <c r="H73" s="251" t="s">
        <v>122</v>
      </c>
      <c r="I73" s="242">
        <v>25.74276378896883</v>
      </c>
      <c r="J73" s="242">
        <v>25.759249265785538</v>
      </c>
      <c r="K73" s="243">
        <v>25.938484018264855</v>
      </c>
    </row>
    <row r="74" spans="1:12" x14ac:dyDescent="0.2">
      <c r="A74" s="248">
        <v>2011</v>
      </c>
      <c r="B74" s="245">
        <v>26.014580845833539</v>
      </c>
      <c r="C74" s="245">
        <v>26.176388577827542</v>
      </c>
      <c r="D74" s="245">
        <v>26.568000000000001</v>
      </c>
      <c r="E74" s="245">
        <v>25.97788369225924</v>
      </c>
      <c r="F74" s="245">
        <v>25.90363820171261</v>
      </c>
      <c r="G74" s="245">
        <v>28.057909156452769</v>
      </c>
      <c r="H74" s="252" t="s">
        <v>122</v>
      </c>
      <c r="I74" s="245">
        <v>25.886260268050169</v>
      </c>
      <c r="J74" s="245">
        <v>25.879671021632038</v>
      </c>
      <c r="K74" s="246">
        <v>25.95351242444594</v>
      </c>
    </row>
    <row r="75" spans="1:12" x14ac:dyDescent="0.2">
      <c r="A75" s="247">
        <v>2012</v>
      </c>
      <c r="B75" s="242">
        <v>26.260341178444804</v>
      </c>
      <c r="C75" s="242">
        <v>26.76459991254919</v>
      </c>
      <c r="D75" s="242">
        <v>26.90176470588235</v>
      </c>
      <c r="E75" s="242">
        <v>26.259471063406</v>
      </c>
      <c r="F75" s="242">
        <v>26.125348107882065</v>
      </c>
      <c r="G75" s="242">
        <v>29.050272309711293</v>
      </c>
      <c r="H75" s="251" t="s">
        <v>122</v>
      </c>
      <c r="I75" s="242">
        <v>25.924421641791042</v>
      </c>
      <c r="J75" s="242">
        <v>26.034421888486097</v>
      </c>
      <c r="K75" s="243">
        <v>26.012098387993341</v>
      </c>
    </row>
    <row r="76" spans="1:12" x14ac:dyDescent="0.2">
      <c r="A76" s="248">
        <v>2013</v>
      </c>
      <c r="B76" s="245">
        <v>26.4</v>
      </c>
      <c r="C76" s="245">
        <v>26.8</v>
      </c>
      <c r="D76" s="245">
        <v>28.1</v>
      </c>
      <c r="E76" s="245">
        <v>26.4</v>
      </c>
      <c r="F76" s="245">
        <v>26.2</v>
      </c>
      <c r="G76" s="245">
        <v>29</v>
      </c>
      <c r="H76" s="245" t="s">
        <v>122</v>
      </c>
      <c r="I76" s="245">
        <v>26.1</v>
      </c>
      <c r="J76" s="245">
        <v>26.2</v>
      </c>
      <c r="K76" s="246">
        <v>26.3</v>
      </c>
      <c r="L76" s="238"/>
    </row>
    <row r="77" spans="1:12" x14ac:dyDescent="0.2">
      <c r="A77" s="247">
        <v>2014</v>
      </c>
      <c r="B77" s="242">
        <v>26.4</v>
      </c>
      <c r="C77" s="242">
        <v>27.1</v>
      </c>
      <c r="D77" s="242">
        <v>27.5</v>
      </c>
      <c r="E77" s="242">
        <v>26.4</v>
      </c>
      <c r="F77" s="242">
        <v>26.1</v>
      </c>
      <c r="G77" s="242">
        <v>28.7</v>
      </c>
      <c r="H77" s="242" t="s">
        <v>122</v>
      </c>
      <c r="I77" s="242">
        <v>26.2</v>
      </c>
      <c r="J77" s="242">
        <v>26.1</v>
      </c>
      <c r="K77" s="243">
        <v>26.5</v>
      </c>
      <c r="L77" s="238"/>
    </row>
    <row r="78" spans="1:12" x14ac:dyDescent="0.2">
      <c r="A78" s="240"/>
      <c r="B78" s="455" t="s">
        <v>219</v>
      </c>
      <c r="C78" s="553"/>
      <c r="D78" s="553"/>
      <c r="E78" s="553"/>
      <c r="F78" s="553"/>
      <c r="G78" s="553"/>
      <c r="H78" s="553"/>
      <c r="I78" s="553"/>
      <c r="J78" s="553"/>
      <c r="K78" s="553"/>
    </row>
    <row r="79" spans="1:12" x14ac:dyDescent="0.2">
      <c r="A79" s="241">
        <v>2003</v>
      </c>
      <c r="B79" s="242">
        <v>30.7</v>
      </c>
      <c r="C79" s="242">
        <v>33.5</v>
      </c>
      <c r="D79" s="251" t="s">
        <v>122</v>
      </c>
      <c r="E79" s="242">
        <v>32</v>
      </c>
      <c r="F79" s="242">
        <v>29.6</v>
      </c>
      <c r="G79" s="242">
        <v>33</v>
      </c>
      <c r="H79" s="251" t="s">
        <v>122</v>
      </c>
      <c r="I79" s="242">
        <v>28.3</v>
      </c>
      <c r="J79" s="242">
        <v>29.5</v>
      </c>
      <c r="K79" s="243">
        <v>33.5</v>
      </c>
    </row>
    <row r="80" spans="1:12" x14ac:dyDescent="0.2">
      <c r="A80" s="244">
        <v>2005</v>
      </c>
      <c r="B80" s="245">
        <v>31.863210459000001</v>
      </c>
      <c r="C80" s="245">
        <v>38.571637842999998</v>
      </c>
      <c r="D80" s="245">
        <v>27.574999999999999</v>
      </c>
      <c r="E80" s="245">
        <v>32.427321429000003</v>
      </c>
      <c r="F80" s="245">
        <v>28.333616318000001</v>
      </c>
      <c r="G80" s="245">
        <v>37.353939394000001</v>
      </c>
      <c r="H80" s="245">
        <v>33.059166667</v>
      </c>
      <c r="I80" s="245">
        <v>28.771468144</v>
      </c>
      <c r="J80" s="245">
        <v>29.358181305999999</v>
      </c>
      <c r="K80" s="246">
        <v>31.077428570999999</v>
      </c>
    </row>
    <row r="81" spans="1:12" x14ac:dyDescent="0.2">
      <c r="A81" s="247">
        <v>2007</v>
      </c>
      <c r="B81" s="242">
        <v>30.895774579402939</v>
      </c>
      <c r="C81" s="242">
        <v>33.567019681349571</v>
      </c>
      <c r="D81" s="242">
        <v>28.79774193548387</v>
      </c>
      <c r="E81" s="242">
        <v>31.764964370546402</v>
      </c>
      <c r="F81" s="242">
        <v>27.883458737864107</v>
      </c>
      <c r="G81" s="242">
        <v>37.85</v>
      </c>
      <c r="H81" s="242">
        <v>32.624615384615382</v>
      </c>
      <c r="I81" s="242">
        <v>28.506810344827578</v>
      </c>
      <c r="J81" s="242">
        <v>29.630058275058282</v>
      </c>
      <c r="K81" s="243">
        <v>31.673754940711454</v>
      </c>
    </row>
    <row r="82" spans="1:12" x14ac:dyDescent="0.2">
      <c r="A82" s="248">
        <v>2009</v>
      </c>
      <c r="B82" s="245">
        <v>31.3</v>
      </c>
      <c r="C82" s="245">
        <v>32.71156162464986</v>
      </c>
      <c r="D82" s="245">
        <v>27.480769230769226</v>
      </c>
      <c r="E82" s="245">
        <v>32.128038555118849</v>
      </c>
      <c r="F82" s="245">
        <v>28.801533412887817</v>
      </c>
      <c r="G82" s="245">
        <v>36.923749999999998</v>
      </c>
      <c r="H82" s="245">
        <v>33.917272727272724</v>
      </c>
      <c r="I82" s="245">
        <v>28.768642972536352</v>
      </c>
      <c r="J82" s="245">
        <v>29.48240587349397</v>
      </c>
      <c r="K82" s="246">
        <v>31.320283687943263</v>
      </c>
    </row>
    <row r="83" spans="1:12" x14ac:dyDescent="0.2">
      <c r="A83" s="247">
        <v>2010</v>
      </c>
      <c r="B83" s="242">
        <v>29.683522877545613</v>
      </c>
      <c r="C83" s="242">
        <v>30.196344497607654</v>
      </c>
      <c r="D83" s="242">
        <v>27.992639999999998</v>
      </c>
      <c r="E83" s="242">
        <v>30.614858037352889</v>
      </c>
      <c r="F83" s="242">
        <v>27.723597828356645</v>
      </c>
      <c r="G83" s="242">
        <v>36.513912213740468</v>
      </c>
      <c r="H83" s="242" t="s">
        <v>220</v>
      </c>
      <c r="I83" s="242">
        <v>28.1</v>
      </c>
      <c r="J83" s="242">
        <v>28.7</v>
      </c>
      <c r="K83" s="243">
        <v>30.186167979002626</v>
      </c>
    </row>
    <row r="84" spans="1:12" x14ac:dyDescent="0.2">
      <c r="A84" s="248">
        <v>2011</v>
      </c>
      <c r="B84" s="245">
        <v>29.069936307275025</v>
      </c>
      <c r="C84" s="245">
        <v>30.118361853088494</v>
      </c>
      <c r="D84" s="245">
        <v>28.237959183673468</v>
      </c>
      <c r="E84" s="245">
        <v>29.830636768230072</v>
      </c>
      <c r="F84" s="245">
        <v>27.235771583956488</v>
      </c>
      <c r="G84" s="245">
        <v>35.072990325417749</v>
      </c>
      <c r="H84" s="245">
        <v>32.547777777777782</v>
      </c>
      <c r="I84" s="245">
        <v>27.985304910955207</v>
      </c>
      <c r="J84" s="245">
        <v>28.298213116380598</v>
      </c>
      <c r="K84" s="246">
        <v>29.42578988941548</v>
      </c>
    </row>
    <row r="85" spans="1:12" x14ac:dyDescent="0.2">
      <c r="A85" s="247">
        <v>2012</v>
      </c>
      <c r="B85" s="242">
        <v>28.5</v>
      </c>
      <c r="C85" s="242">
        <v>29</v>
      </c>
      <c r="D85" s="242">
        <v>28.1</v>
      </c>
      <c r="E85" s="242">
        <v>29.1</v>
      </c>
      <c r="F85" s="242">
        <v>27.1</v>
      </c>
      <c r="G85" s="242">
        <v>33.4</v>
      </c>
      <c r="H85" s="242">
        <v>42.3</v>
      </c>
      <c r="I85" s="242">
        <v>27.8</v>
      </c>
      <c r="J85" s="242">
        <v>28</v>
      </c>
      <c r="K85" s="243">
        <v>29</v>
      </c>
    </row>
    <row r="86" spans="1:12" x14ac:dyDescent="0.2">
      <c r="A86" s="248">
        <v>2013</v>
      </c>
      <c r="B86" s="245">
        <v>28.3</v>
      </c>
      <c r="C86" s="245">
        <v>28.6</v>
      </c>
      <c r="D86" s="245">
        <v>27.7</v>
      </c>
      <c r="E86" s="245">
        <v>28.9</v>
      </c>
      <c r="F86" s="245">
        <v>27</v>
      </c>
      <c r="G86" s="245">
        <v>33.700000000000003</v>
      </c>
      <c r="H86" s="245">
        <v>38.9</v>
      </c>
      <c r="I86" s="245">
        <v>27.6</v>
      </c>
      <c r="J86" s="245">
        <v>27.8</v>
      </c>
      <c r="K86" s="246">
        <v>29.2</v>
      </c>
      <c r="L86" s="238"/>
    </row>
    <row r="87" spans="1:12" x14ac:dyDescent="0.2">
      <c r="A87" s="247">
        <v>2014</v>
      </c>
      <c r="B87" s="242">
        <v>28.1</v>
      </c>
      <c r="C87" s="242">
        <v>28.5</v>
      </c>
      <c r="D87" s="242">
        <v>27.4</v>
      </c>
      <c r="E87" s="242">
        <v>28.7</v>
      </c>
      <c r="F87" s="242">
        <v>27.1</v>
      </c>
      <c r="G87" s="242">
        <v>32.9</v>
      </c>
      <c r="H87" s="242">
        <v>44.3</v>
      </c>
      <c r="I87" s="242">
        <v>27.6</v>
      </c>
      <c r="J87" s="242">
        <v>27.6</v>
      </c>
      <c r="K87" s="243">
        <v>28.9</v>
      </c>
      <c r="L87" s="238"/>
    </row>
    <row r="88" spans="1:12" x14ac:dyDescent="0.2">
      <c r="A88" s="240"/>
      <c r="B88" s="455" t="s">
        <v>221</v>
      </c>
      <c r="C88" s="553"/>
      <c r="D88" s="553"/>
      <c r="E88" s="553"/>
      <c r="F88" s="553"/>
      <c r="G88" s="553"/>
      <c r="H88" s="553"/>
      <c r="I88" s="553"/>
      <c r="J88" s="553"/>
      <c r="K88" s="553"/>
    </row>
    <row r="89" spans="1:12" x14ac:dyDescent="0.2">
      <c r="A89" s="241">
        <v>2003</v>
      </c>
      <c r="B89" s="242">
        <v>33</v>
      </c>
      <c r="C89" s="242">
        <v>36.6</v>
      </c>
      <c r="D89" s="242">
        <v>36.700000000000003</v>
      </c>
      <c r="E89" s="242">
        <v>32.6</v>
      </c>
      <c r="F89" s="242">
        <v>32.200000000000003</v>
      </c>
      <c r="G89" s="242">
        <v>32.1</v>
      </c>
      <c r="H89" s="242">
        <v>31.6</v>
      </c>
      <c r="I89" s="242">
        <v>34.799999999999997</v>
      </c>
      <c r="J89" s="242">
        <v>34.1</v>
      </c>
      <c r="K89" s="243">
        <v>37</v>
      </c>
    </row>
    <row r="90" spans="1:12" x14ac:dyDescent="0.2">
      <c r="A90" s="244">
        <v>2005</v>
      </c>
      <c r="B90" s="245">
        <v>32.976760448999997</v>
      </c>
      <c r="C90" s="245">
        <v>36.200000000000003</v>
      </c>
      <c r="D90" s="245">
        <v>26.3</v>
      </c>
      <c r="E90" s="245">
        <v>32.888010499000004</v>
      </c>
      <c r="F90" s="245">
        <v>32.059983021999997</v>
      </c>
      <c r="G90" s="245">
        <v>32.211802042999999</v>
      </c>
      <c r="H90" s="245">
        <v>31.570988023999998</v>
      </c>
      <c r="I90" s="245">
        <v>34.265026087000003</v>
      </c>
      <c r="J90" s="245">
        <v>34.067427226</v>
      </c>
      <c r="K90" s="246">
        <v>37.490965731999999</v>
      </c>
    </row>
    <row r="91" spans="1:12" x14ac:dyDescent="0.2">
      <c r="A91" s="247">
        <v>2007</v>
      </c>
      <c r="B91" s="242">
        <v>32.834901738473199</v>
      </c>
      <c r="C91" s="242">
        <v>36.600782080485914</v>
      </c>
      <c r="D91" s="242">
        <v>36.545636363636333</v>
      </c>
      <c r="E91" s="242">
        <v>32.781284185493533</v>
      </c>
      <c r="F91" s="242">
        <v>31.730642763445637</v>
      </c>
      <c r="G91" s="242">
        <v>31.971957906397122</v>
      </c>
      <c r="H91" s="242">
        <v>31.364123314065509</v>
      </c>
      <c r="I91" s="242">
        <v>33.394396396396374</v>
      </c>
      <c r="J91" s="242">
        <v>34.07251001335117</v>
      </c>
      <c r="K91" s="243">
        <v>37.994055118110211</v>
      </c>
    </row>
    <row r="92" spans="1:12" x14ac:dyDescent="0.2">
      <c r="A92" s="248">
        <v>2009</v>
      </c>
      <c r="B92" s="245">
        <v>32.767837482048826</v>
      </c>
      <c r="C92" s="245">
        <v>36.575143623132902</v>
      </c>
      <c r="D92" s="245">
        <v>35.762376237623755</v>
      </c>
      <c r="E92" s="245">
        <v>32.952217526063684</v>
      </c>
      <c r="F92" s="245">
        <v>31.488119865319856</v>
      </c>
      <c r="G92" s="245">
        <v>32.029118181818191</v>
      </c>
      <c r="H92" s="245">
        <v>31.682294117647061</v>
      </c>
      <c r="I92" s="245">
        <v>33.987148760330577</v>
      </c>
      <c r="J92" s="245">
        <v>33.968884615384617</v>
      </c>
      <c r="K92" s="246">
        <v>37.877304687500001</v>
      </c>
    </row>
    <row r="93" spans="1:12" x14ac:dyDescent="0.2">
      <c r="A93" s="247">
        <v>2010</v>
      </c>
      <c r="B93" s="242">
        <v>32.690254687500008</v>
      </c>
      <c r="C93" s="242">
        <v>36.438306569343069</v>
      </c>
      <c r="D93" s="242">
        <v>36.217565217391304</v>
      </c>
      <c r="E93" s="242">
        <v>33.176462931522359</v>
      </c>
      <c r="F93" s="242">
        <v>31.420294117647071</v>
      </c>
      <c r="G93" s="242">
        <v>31.919540277205993</v>
      </c>
      <c r="H93" s="242">
        <v>31.516299376299376</v>
      </c>
      <c r="I93" s="242">
        <v>34.028568773234198</v>
      </c>
      <c r="J93" s="242">
        <v>33.509617336977747</v>
      </c>
      <c r="K93" s="243">
        <v>37.632420634920628</v>
      </c>
    </row>
    <row r="94" spans="1:12" x14ac:dyDescent="0.2">
      <c r="A94" s="248">
        <v>2011</v>
      </c>
      <c r="B94" s="245">
        <v>32.669632404762794</v>
      </c>
      <c r="C94" s="245">
        <v>36.664297397769516</v>
      </c>
      <c r="D94" s="245">
        <v>35.340507246376809</v>
      </c>
      <c r="E94" s="245">
        <v>32.971741558096269</v>
      </c>
      <c r="F94" s="245">
        <v>31.428047281323881</v>
      </c>
      <c r="G94" s="245">
        <v>31.845228413331615</v>
      </c>
      <c r="H94" s="245">
        <v>31.881229508196721</v>
      </c>
      <c r="I94" s="245">
        <v>34.213525046382195</v>
      </c>
      <c r="J94" s="245">
        <v>33.595937169078717</v>
      </c>
      <c r="K94" s="246">
        <v>39.098785425101212</v>
      </c>
    </row>
    <row r="95" spans="1:12" x14ac:dyDescent="0.2">
      <c r="A95" s="247">
        <v>2012</v>
      </c>
      <c r="B95" s="242">
        <v>32.5</v>
      </c>
      <c r="C95" s="242">
        <v>35.6</v>
      </c>
      <c r="D95" s="242">
        <v>34.6</v>
      </c>
      <c r="E95" s="242">
        <v>32.9</v>
      </c>
      <c r="F95" s="242">
        <v>31.4</v>
      </c>
      <c r="G95" s="242">
        <v>31.6</v>
      </c>
      <c r="H95" s="242">
        <v>31.6</v>
      </c>
      <c r="I95" s="242">
        <v>33.299999999999997</v>
      </c>
      <c r="J95" s="242">
        <v>33.6</v>
      </c>
      <c r="K95" s="243">
        <v>38</v>
      </c>
    </row>
    <row r="96" spans="1:12" x14ac:dyDescent="0.2">
      <c r="A96" s="248">
        <v>2013</v>
      </c>
      <c r="B96" s="245">
        <v>32.5</v>
      </c>
      <c r="C96" s="245">
        <v>35.799999999999997</v>
      </c>
      <c r="D96" s="245">
        <v>35.1</v>
      </c>
      <c r="E96" s="245">
        <v>33.1</v>
      </c>
      <c r="F96" s="245">
        <v>31.4</v>
      </c>
      <c r="G96" s="245">
        <v>31.6</v>
      </c>
      <c r="H96" s="245">
        <v>31</v>
      </c>
      <c r="I96" s="245">
        <v>33.299999999999997</v>
      </c>
      <c r="J96" s="245">
        <v>33.5</v>
      </c>
      <c r="K96" s="246">
        <v>38.700000000000003</v>
      </c>
      <c r="L96" s="238"/>
    </row>
    <row r="97" spans="1:12" x14ac:dyDescent="0.2">
      <c r="A97" s="256">
        <v>2014</v>
      </c>
      <c r="B97" s="257">
        <v>32.6</v>
      </c>
      <c r="C97" s="257">
        <v>35.799999999999997</v>
      </c>
      <c r="D97" s="257">
        <v>35.1</v>
      </c>
      <c r="E97" s="257">
        <v>33.200000000000003</v>
      </c>
      <c r="F97" s="257">
        <v>31.5</v>
      </c>
      <c r="G97" s="257">
        <v>31.7</v>
      </c>
      <c r="H97" s="257">
        <v>31.7</v>
      </c>
      <c r="I97" s="257">
        <v>33.5</v>
      </c>
      <c r="J97" s="257">
        <v>33.6</v>
      </c>
      <c r="K97" s="258">
        <v>38.6</v>
      </c>
      <c r="L97" s="238"/>
    </row>
    <row r="98" spans="1:12" ht="46.5" customHeight="1" x14ac:dyDescent="0.2">
      <c r="A98" s="454" t="s">
        <v>237</v>
      </c>
      <c r="B98" s="454"/>
      <c r="C98" s="454"/>
      <c r="D98" s="454"/>
      <c r="E98" s="454"/>
      <c r="F98" s="454"/>
      <c r="G98" s="454"/>
      <c r="H98" s="454"/>
      <c r="I98" s="454"/>
      <c r="J98" s="454"/>
      <c r="K98" s="454"/>
    </row>
    <row r="99" spans="1:12" x14ac:dyDescent="0.2">
      <c r="A99" s="259"/>
    </row>
  </sheetData>
  <mergeCells count="25">
    <mergeCell ref="A1:B1"/>
    <mergeCell ref="A2:K2"/>
    <mergeCell ref="A3:A7"/>
    <mergeCell ref="C3:K3"/>
    <mergeCell ref="B4:B6"/>
    <mergeCell ref="C4:C6"/>
    <mergeCell ref="D4:D6"/>
    <mergeCell ref="E4:E6"/>
    <mergeCell ref="F4:F6"/>
    <mergeCell ref="G4:G6"/>
    <mergeCell ref="H4:H6"/>
    <mergeCell ref="I4:I6"/>
    <mergeCell ref="J4:J6"/>
    <mergeCell ref="K4:K6"/>
    <mergeCell ref="B7:K7"/>
    <mergeCell ref="B8:K8"/>
    <mergeCell ref="B78:K78"/>
    <mergeCell ref="B88:K88"/>
    <mergeCell ref="A98:K98"/>
    <mergeCell ref="B18:K18"/>
    <mergeCell ref="B28:K28"/>
    <mergeCell ref="B38:K38"/>
    <mergeCell ref="B48:K48"/>
    <mergeCell ref="B58:K58"/>
    <mergeCell ref="B68:K68"/>
  </mergeCells>
  <hyperlinks>
    <hyperlink ref="A1" location="Inhalt!A1" display="Inhalt!A1"/>
  </hyperlinks>
  <pageMargins left="0.23622047244094491" right="0.23622047244094491" top="0.74803149606299213" bottom="0.74803149606299213" header="0.31496062992125984" footer="0.31496062992125984"/>
  <pageSetup paperSize="9" scale="58" orientation="portrait" r:id="rId1"/>
  <headerFooter>
    <oddHeader>&amp;CBildung in Deutschland 2016 - (Web-)Tabellen F4</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82"/>
  <sheetViews>
    <sheetView zoomScaleNormal="100" workbookViewId="0">
      <selection activeCell="A83" sqref="A83"/>
    </sheetView>
  </sheetViews>
  <sheetFormatPr baseColWidth="10" defaultRowHeight="12.75" x14ac:dyDescent="0.2"/>
  <cols>
    <col min="1" max="1" width="6.7109375" customWidth="1"/>
  </cols>
  <sheetData>
    <row r="2" spans="1:6" ht="28.5" customHeight="1" x14ac:dyDescent="0.2">
      <c r="A2" s="566" t="s">
        <v>35</v>
      </c>
      <c r="B2" s="566"/>
      <c r="C2" s="566"/>
      <c r="D2" s="566"/>
      <c r="E2" s="566"/>
      <c r="F2" s="566"/>
    </row>
    <row r="3" spans="1:6" x14ac:dyDescent="0.2">
      <c r="A3" s="18"/>
    </row>
    <row r="4" spans="1:6" x14ac:dyDescent="0.2">
      <c r="A4" s="562" t="s">
        <v>67</v>
      </c>
      <c r="B4" s="470" t="s">
        <v>104</v>
      </c>
      <c r="C4" s="470" t="s">
        <v>41</v>
      </c>
      <c r="D4" s="439" t="s">
        <v>91</v>
      </c>
      <c r="E4" s="441"/>
      <c r="F4" s="439" t="s">
        <v>44</v>
      </c>
    </row>
    <row r="5" spans="1:6" ht="36" x14ac:dyDescent="0.2">
      <c r="A5" s="563"/>
      <c r="B5" s="470"/>
      <c r="C5" s="470"/>
      <c r="D5" s="41" t="s">
        <v>42</v>
      </c>
      <c r="E5" s="41" t="s">
        <v>43</v>
      </c>
      <c r="F5" s="439"/>
    </row>
    <row r="6" spans="1:6" x14ac:dyDescent="0.2">
      <c r="A6" s="564"/>
      <c r="B6" s="516" t="s">
        <v>103</v>
      </c>
      <c r="C6" s="517"/>
      <c r="D6" s="517"/>
      <c r="E6" s="517"/>
      <c r="F6" s="517"/>
    </row>
    <row r="7" spans="1:6" x14ac:dyDescent="0.2">
      <c r="A7" s="573" t="s">
        <v>96</v>
      </c>
      <c r="B7" s="574"/>
      <c r="C7" s="574"/>
      <c r="D7" s="574"/>
      <c r="E7" s="574"/>
      <c r="F7" s="575"/>
    </row>
    <row r="8" spans="1:6" x14ac:dyDescent="0.2">
      <c r="A8" s="42">
        <v>1991</v>
      </c>
      <c r="B8" s="45">
        <v>6.9</v>
      </c>
      <c r="C8" s="45">
        <v>5.4</v>
      </c>
      <c r="D8" s="45">
        <v>5.6</v>
      </c>
      <c r="E8" s="45">
        <v>4</v>
      </c>
      <c r="F8" s="46">
        <v>14.5</v>
      </c>
    </row>
    <row r="9" spans="1:6" x14ac:dyDescent="0.2">
      <c r="A9" s="43">
        <v>1992</v>
      </c>
      <c r="B9" s="47">
        <v>7.6</v>
      </c>
      <c r="C9" s="47">
        <v>5.7</v>
      </c>
      <c r="D9" s="47">
        <v>6.1</v>
      </c>
      <c r="E9" s="47">
        <v>3.5</v>
      </c>
      <c r="F9" s="48">
        <v>16.899999999999999</v>
      </c>
    </row>
    <row r="10" spans="1:6" x14ac:dyDescent="0.2">
      <c r="A10" s="42">
        <v>1993</v>
      </c>
      <c r="B10" s="45">
        <v>9.1</v>
      </c>
      <c r="C10" s="45">
        <v>6.8</v>
      </c>
      <c r="D10" s="45">
        <v>7.3</v>
      </c>
      <c r="E10" s="45">
        <v>4.0999999999999996</v>
      </c>
      <c r="F10" s="46">
        <v>20.3</v>
      </c>
    </row>
    <row r="11" spans="1:6" x14ac:dyDescent="0.2">
      <c r="A11" s="43">
        <v>1994</v>
      </c>
      <c r="B11" s="47">
        <v>9.1999999999999993</v>
      </c>
      <c r="C11" s="47">
        <v>6.8</v>
      </c>
      <c r="D11" s="47">
        <v>7.4</v>
      </c>
      <c r="E11" s="47">
        <v>4</v>
      </c>
      <c r="F11" s="48">
        <v>21</v>
      </c>
    </row>
    <row r="12" spans="1:6" x14ac:dyDescent="0.2">
      <c r="A12" s="42">
        <v>1995</v>
      </c>
      <c r="B12" s="45">
        <v>9.3000000000000007</v>
      </c>
      <c r="C12" s="45">
        <v>6.8</v>
      </c>
      <c r="D12" s="45">
        <v>7.4</v>
      </c>
      <c r="E12" s="45">
        <v>4</v>
      </c>
      <c r="F12" s="46">
        <v>21.9</v>
      </c>
    </row>
    <row r="13" spans="1:6" x14ac:dyDescent="0.2">
      <c r="A13" s="43">
        <v>1996</v>
      </c>
      <c r="B13" s="47">
        <v>10.1</v>
      </c>
      <c r="C13" s="47">
        <v>7.4</v>
      </c>
      <c r="D13" s="47">
        <v>8.1</v>
      </c>
      <c r="E13" s="47">
        <v>3.7</v>
      </c>
      <c r="F13" s="48">
        <v>24.2</v>
      </c>
    </row>
    <row r="14" spans="1:6" x14ac:dyDescent="0.2">
      <c r="A14" s="42">
        <v>1997</v>
      </c>
      <c r="B14" s="45">
        <v>11.3</v>
      </c>
      <c r="C14" s="45">
        <v>8.3000000000000007</v>
      </c>
      <c r="D14" s="45">
        <v>9.3000000000000007</v>
      </c>
      <c r="E14" s="45">
        <v>4</v>
      </c>
      <c r="F14" s="46">
        <v>26.9</v>
      </c>
    </row>
    <row r="15" spans="1:6" x14ac:dyDescent="0.2">
      <c r="A15" s="43">
        <v>1998</v>
      </c>
      <c r="B15" s="47">
        <v>10.5</v>
      </c>
      <c r="C15" s="47">
        <v>7.6</v>
      </c>
      <c r="D15" s="47">
        <v>8.5</v>
      </c>
      <c r="E15" s="47">
        <v>3.4</v>
      </c>
      <c r="F15" s="48">
        <v>25.8</v>
      </c>
    </row>
    <row r="16" spans="1:6" x14ac:dyDescent="0.2">
      <c r="A16" s="42">
        <v>1999</v>
      </c>
      <c r="B16" s="45">
        <v>10.3</v>
      </c>
      <c r="C16" s="45">
        <v>7.7</v>
      </c>
      <c r="D16" s="45">
        <v>8.6999999999999993</v>
      </c>
      <c r="E16" s="45">
        <v>3.4</v>
      </c>
      <c r="F16" s="46">
        <v>23.4</v>
      </c>
    </row>
    <row r="17" spans="1:6" x14ac:dyDescent="0.2">
      <c r="A17" s="43">
        <v>2000</v>
      </c>
      <c r="B17" s="47">
        <v>9.6</v>
      </c>
      <c r="C17" s="47">
        <v>7.1</v>
      </c>
      <c r="D17" s="47">
        <v>8.1</v>
      </c>
      <c r="E17" s="47">
        <v>2.9</v>
      </c>
      <c r="F17" s="48">
        <v>22.2</v>
      </c>
    </row>
    <row r="18" spans="1:6" x14ac:dyDescent="0.2">
      <c r="A18" s="42">
        <v>2001</v>
      </c>
      <c r="B18" s="45">
        <v>9.6999999999999993</v>
      </c>
      <c r="C18" s="45">
        <v>7.3</v>
      </c>
      <c r="D18" s="45">
        <v>8.3000000000000007</v>
      </c>
      <c r="E18" s="45">
        <v>3</v>
      </c>
      <c r="F18" s="46">
        <v>22.1</v>
      </c>
    </row>
    <row r="19" spans="1:6" x14ac:dyDescent="0.2">
      <c r="A19" s="43">
        <v>2002</v>
      </c>
      <c r="B19" s="47">
        <v>10.199999999999999</v>
      </c>
      <c r="C19" s="47">
        <v>7.9</v>
      </c>
      <c r="D19" s="47">
        <v>8.8000000000000007</v>
      </c>
      <c r="E19" s="47">
        <v>3.7</v>
      </c>
      <c r="F19" s="48">
        <v>22.6</v>
      </c>
    </row>
    <row r="20" spans="1:6" x14ac:dyDescent="0.2">
      <c r="A20" s="42">
        <v>2003</v>
      </c>
      <c r="B20" s="45">
        <v>10.9</v>
      </c>
      <c r="C20" s="45">
        <v>8.5</v>
      </c>
      <c r="D20" s="45">
        <v>9.6</v>
      </c>
      <c r="E20" s="45">
        <v>4.0999999999999996</v>
      </c>
      <c r="F20" s="46">
        <v>23.5</v>
      </c>
    </row>
    <row r="21" spans="1:6" x14ac:dyDescent="0.2">
      <c r="A21" s="43">
        <v>2004</v>
      </c>
      <c r="B21" s="47">
        <v>11.2</v>
      </c>
      <c r="C21" s="47">
        <v>8.6999999999999993</v>
      </c>
      <c r="D21" s="47">
        <v>9.9</v>
      </c>
      <c r="E21" s="47">
        <v>4</v>
      </c>
      <c r="F21" s="48">
        <v>24.6</v>
      </c>
    </row>
    <row r="22" spans="1:6" x14ac:dyDescent="0.2">
      <c r="A22" s="42">
        <v>2005</v>
      </c>
      <c r="B22" s="45">
        <v>11.8</v>
      </c>
      <c r="C22" s="45">
        <v>8.6</v>
      </c>
      <c r="D22" s="45">
        <v>9.6999999999999993</v>
      </c>
      <c r="E22" s="45">
        <v>4.0999999999999996</v>
      </c>
      <c r="F22" s="46">
        <v>26</v>
      </c>
    </row>
    <row r="23" spans="1:6" x14ac:dyDescent="0.2">
      <c r="A23" s="43">
        <v>2006</v>
      </c>
      <c r="B23" s="47">
        <v>10.6</v>
      </c>
      <c r="C23" s="47">
        <v>7.5</v>
      </c>
      <c r="D23" s="47">
        <v>8.5</v>
      </c>
      <c r="E23" s="47">
        <v>3.5</v>
      </c>
      <c r="F23" s="48">
        <v>24</v>
      </c>
    </row>
    <row r="24" spans="1:6" x14ac:dyDescent="0.2">
      <c r="A24" s="42">
        <v>2007</v>
      </c>
      <c r="B24" s="45">
        <v>8.9</v>
      </c>
      <c r="C24" s="45">
        <v>6.1</v>
      </c>
      <c r="D24" s="45">
        <v>7</v>
      </c>
      <c r="E24" s="45">
        <v>2.9</v>
      </c>
      <c r="F24" s="46">
        <v>22.1</v>
      </c>
    </row>
    <row r="25" spans="1:6" x14ac:dyDescent="0.2">
      <c r="A25" s="43">
        <v>2008</v>
      </c>
      <c r="B25" s="47">
        <v>7.7</v>
      </c>
      <c r="C25" s="47">
        <v>5.2</v>
      </c>
      <c r="D25" s="47">
        <v>6</v>
      </c>
      <c r="E25" s="47">
        <v>2.5</v>
      </c>
      <c r="F25" s="48">
        <v>20.100000000000001</v>
      </c>
    </row>
    <row r="26" spans="1:6" x14ac:dyDescent="0.2">
      <c r="A26" s="42">
        <v>2009</v>
      </c>
      <c r="B26" s="45">
        <v>8.4</v>
      </c>
      <c r="C26" s="45">
        <v>5.7</v>
      </c>
      <c r="D26" s="45">
        <v>6.6</v>
      </c>
      <c r="E26" s="45">
        <v>2.5</v>
      </c>
      <c r="F26" s="46">
        <v>21.9</v>
      </c>
    </row>
    <row r="27" spans="1:6" x14ac:dyDescent="0.2">
      <c r="A27" s="43">
        <v>2010</v>
      </c>
      <c r="B27" s="47">
        <v>7.6</v>
      </c>
      <c r="C27" s="47">
        <v>5.0999999999999996</v>
      </c>
      <c r="D27" s="47">
        <v>5.8</v>
      </c>
      <c r="E27" s="47">
        <v>2.4</v>
      </c>
      <c r="F27" s="48">
        <v>20.7</v>
      </c>
    </row>
    <row r="28" spans="1:6" x14ac:dyDescent="0.2">
      <c r="A28" s="42">
        <v>2011</v>
      </c>
      <c r="B28" s="45">
        <v>6.9</v>
      </c>
      <c r="C28" s="45">
        <v>4.5</v>
      </c>
      <c r="D28" s="45">
        <v>5.0999999999999996</v>
      </c>
      <c r="E28" s="45">
        <v>2.4</v>
      </c>
      <c r="F28" s="46">
        <v>19.600000000000001</v>
      </c>
    </row>
    <row r="29" spans="1:6" x14ac:dyDescent="0.2">
      <c r="A29" s="44">
        <v>2012</v>
      </c>
      <c r="B29" s="49">
        <v>6.8</v>
      </c>
      <c r="C29" s="49">
        <v>4.4000000000000004</v>
      </c>
      <c r="D29" s="49">
        <v>5</v>
      </c>
      <c r="E29" s="49">
        <v>2.5</v>
      </c>
      <c r="F29" s="50">
        <v>19</v>
      </c>
    </row>
    <row r="30" spans="1:6" x14ac:dyDescent="0.2">
      <c r="A30" s="567" t="s">
        <v>39</v>
      </c>
      <c r="B30" s="568"/>
      <c r="C30" s="568"/>
      <c r="D30" s="568"/>
      <c r="E30" s="568"/>
      <c r="F30" s="569"/>
    </row>
    <row r="31" spans="1:6" x14ac:dyDescent="0.2">
      <c r="A31" s="42">
        <v>1975</v>
      </c>
      <c r="B31" s="45">
        <v>3.9</v>
      </c>
      <c r="C31" s="45">
        <v>2.6</v>
      </c>
      <c r="D31" s="45">
        <v>2.7</v>
      </c>
      <c r="E31" s="45">
        <v>1.7</v>
      </c>
      <c r="F31" s="46">
        <v>6.1</v>
      </c>
    </row>
    <row r="32" spans="1:6" x14ac:dyDescent="0.2">
      <c r="A32" s="43">
        <v>1980</v>
      </c>
      <c r="B32" s="47">
        <v>3.2</v>
      </c>
      <c r="C32" s="47">
        <v>2.1</v>
      </c>
      <c r="D32" s="47">
        <v>2.1</v>
      </c>
      <c r="E32" s="47">
        <v>1.8</v>
      </c>
      <c r="F32" s="48">
        <v>5.9</v>
      </c>
    </row>
    <row r="33" spans="1:6" x14ac:dyDescent="0.2">
      <c r="A33" s="42">
        <v>1985</v>
      </c>
      <c r="B33" s="45">
        <v>8.1</v>
      </c>
      <c r="C33" s="45">
        <v>5.5</v>
      </c>
      <c r="D33" s="45">
        <v>5.7</v>
      </c>
      <c r="E33" s="45">
        <v>4.4000000000000004</v>
      </c>
      <c r="F33" s="46">
        <v>14.9</v>
      </c>
    </row>
    <row r="34" spans="1:6" x14ac:dyDescent="0.2">
      <c r="A34" s="43">
        <v>1990</v>
      </c>
      <c r="B34" s="47">
        <v>5.9</v>
      </c>
      <c r="C34" s="47">
        <v>4</v>
      </c>
      <c r="D34" s="47">
        <v>4</v>
      </c>
      <c r="E34" s="47">
        <v>3.5</v>
      </c>
      <c r="F34" s="48">
        <v>13.3</v>
      </c>
    </row>
    <row r="35" spans="1:6" x14ac:dyDescent="0.2">
      <c r="A35" s="42">
        <v>1991</v>
      </c>
      <c r="B35" s="45">
        <v>5.4</v>
      </c>
      <c r="C35" s="45">
        <v>3.6</v>
      </c>
      <c r="D35" s="45">
        <v>3.7</v>
      </c>
      <c r="E35" s="45">
        <v>3.1</v>
      </c>
      <c r="F35" s="46">
        <v>12.8</v>
      </c>
    </row>
    <row r="36" spans="1:6" x14ac:dyDescent="0.2">
      <c r="A36" s="43">
        <v>1992</v>
      </c>
      <c r="B36" s="47">
        <v>5.9</v>
      </c>
      <c r="C36" s="47">
        <v>3.8</v>
      </c>
      <c r="D36" s="47">
        <v>4</v>
      </c>
      <c r="E36" s="47">
        <v>3.1</v>
      </c>
      <c r="F36" s="48">
        <v>14.1</v>
      </c>
    </row>
    <row r="37" spans="1:6" x14ac:dyDescent="0.2">
      <c r="A37" s="42">
        <v>1993</v>
      </c>
      <c r="B37" s="45">
        <v>7.5</v>
      </c>
      <c r="C37" s="45">
        <v>5</v>
      </c>
      <c r="D37" s="45">
        <v>5.3</v>
      </c>
      <c r="E37" s="45">
        <v>3.7</v>
      </c>
      <c r="F37" s="46">
        <v>17.600000000000001</v>
      </c>
    </row>
    <row r="38" spans="1:6" x14ac:dyDescent="0.2">
      <c r="A38" s="43">
        <v>1994</v>
      </c>
      <c r="B38" s="47">
        <v>8</v>
      </c>
      <c r="C38" s="47">
        <v>5.4</v>
      </c>
      <c r="D38" s="47">
        <v>5.7</v>
      </c>
      <c r="E38" s="47">
        <v>3.9</v>
      </c>
      <c r="F38" s="48">
        <v>19.100000000000001</v>
      </c>
    </row>
    <row r="39" spans="1:6" x14ac:dyDescent="0.2">
      <c r="A39" s="42">
        <v>1995</v>
      </c>
      <c r="B39" s="45">
        <v>8.1999999999999993</v>
      </c>
      <c r="C39" s="45">
        <v>5.4</v>
      </c>
      <c r="D39" s="45">
        <v>5.8</v>
      </c>
      <c r="E39" s="45">
        <v>3.8</v>
      </c>
      <c r="F39" s="46">
        <v>20</v>
      </c>
    </row>
    <row r="40" spans="1:6" x14ac:dyDescent="0.2">
      <c r="A40" s="43">
        <v>1996</v>
      </c>
      <c r="B40" s="47">
        <v>9</v>
      </c>
      <c r="C40" s="47">
        <v>5.9</v>
      </c>
      <c r="D40" s="47">
        <v>6.4</v>
      </c>
      <c r="E40" s="47">
        <v>3.5</v>
      </c>
      <c r="F40" s="48">
        <v>22.2</v>
      </c>
    </row>
    <row r="41" spans="1:6" x14ac:dyDescent="0.2">
      <c r="A41" s="42">
        <v>1997</v>
      </c>
      <c r="B41" s="45">
        <v>9.5</v>
      </c>
      <c r="C41" s="45">
        <v>6.3</v>
      </c>
      <c r="D41" s="45">
        <v>6.9</v>
      </c>
      <c r="E41" s="45">
        <v>3.6</v>
      </c>
      <c r="F41" s="46">
        <v>24.2</v>
      </c>
    </row>
    <row r="42" spans="1:6" x14ac:dyDescent="0.2">
      <c r="A42" s="43">
        <v>1998</v>
      </c>
      <c r="B42" s="47">
        <v>8.9</v>
      </c>
      <c r="C42" s="47">
        <v>5.8</v>
      </c>
      <c r="D42" s="47">
        <v>6.5</v>
      </c>
      <c r="E42" s="47">
        <v>3.1</v>
      </c>
      <c r="F42" s="48">
        <v>23.3</v>
      </c>
    </row>
    <row r="43" spans="1:6" x14ac:dyDescent="0.2">
      <c r="A43" s="42">
        <v>1999</v>
      </c>
      <c r="B43" s="45">
        <v>8.5</v>
      </c>
      <c r="C43" s="45">
        <v>5.7</v>
      </c>
      <c r="D43" s="45">
        <v>6.3</v>
      </c>
      <c r="E43" s="45">
        <v>3</v>
      </c>
      <c r="F43" s="46">
        <v>20.7</v>
      </c>
    </row>
    <row r="44" spans="1:6" x14ac:dyDescent="0.2">
      <c r="A44" s="43">
        <v>2000</v>
      </c>
      <c r="B44" s="47">
        <v>7.7</v>
      </c>
      <c r="C44" s="47">
        <v>5.0999999999999996</v>
      </c>
      <c r="D44" s="47">
        <v>5.7</v>
      </c>
      <c r="E44" s="47">
        <v>2.5</v>
      </c>
      <c r="F44" s="48">
        <v>19.399999999999999</v>
      </c>
    </row>
    <row r="45" spans="1:6" x14ac:dyDescent="0.2">
      <c r="A45" s="42">
        <v>2001</v>
      </c>
      <c r="B45" s="45">
        <v>7.7</v>
      </c>
      <c r="C45" s="45">
        <v>5.2</v>
      </c>
      <c r="D45" s="45">
        <v>5.8</v>
      </c>
      <c r="E45" s="45">
        <v>2.6</v>
      </c>
      <c r="F45" s="46">
        <v>19.3</v>
      </c>
    </row>
    <row r="46" spans="1:6" x14ac:dyDescent="0.2">
      <c r="A46" s="43">
        <v>2002</v>
      </c>
      <c r="B46" s="47">
        <v>8.3000000000000007</v>
      </c>
      <c r="C46" s="47">
        <v>5.8</v>
      </c>
      <c r="D46" s="47">
        <v>6.4</v>
      </c>
      <c r="E46" s="47">
        <v>3.3</v>
      </c>
      <c r="F46" s="48">
        <v>19.8</v>
      </c>
    </row>
    <row r="47" spans="1:6" x14ac:dyDescent="0.2">
      <c r="A47" s="42">
        <v>2003</v>
      </c>
      <c r="B47" s="45">
        <v>8.9</v>
      </c>
      <c r="C47" s="45">
        <v>6.4</v>
      </c>
      <c r="D47" s="45">
        <v>7.1</v>
      </c>
      <c r="E47" s="45">
        <v>3.6</v>
      </c>
      <c r="F47" s="46">
        <v>20.7</v>
      </c>
    </row>
    <row r="48" spans="1:6" x14ac:dyDescent="0.2">
      <c r="A48" s="43">
        <v>2004</v>
      </c>
      <c r="B48" s="47">
        <v>9.1999999999999993</v>
      </c>
      <c r="C48" s="47">
        <v>6.6</v>
      </c>
      <c r="D48" s="47">
        <v>7.3</v>
      </c>
      <c r="E48" s="47">
        <v>3.5</v>
      </c>
      <c r="F48" s="48">
        <v>21.7</v>
      </c>
    </row>
    <row r="49" spans="1:6" x14ac:dyDescent="0.2">
      <c r="A49" s="42">
        <v>2005</v>
      </c>
      <c r="B49" s="45">
        <v>10.1</v>
      </c>
      <c r="C49" s="45">
        <v>6.7</v>
      </c>
      <c r="D49" s="45">
        <v>7.4</v>
      </c>
      <c r="E49" s="45">
        <v>3.5</v>
      </c>
      <c r="F49" s="46">
        <v>23.7</v>
      </c>
    </row>
    <row r="50" spans="1:6" x14ac:dyDescent="0.2">
      <c r="A50" s="43">
        <v>2006</v>
      </c>
      <c r="B50" s="47">
        <v>9</v>
      </c>
      <c r="C50" s="47">
        <v>5.7</v>
      </c>
      <c r="D50" s="47">
        <v>6.4</v>
      </c>
      <c r="E50" s="47">
        <v>3.1</v>
      </c>
      <c r="F50" s="48">
        <v>21.6</v>
      </c>
    </row>
    <row r="51" spans="1:6" x14ac:dyDescent="0.2">
      <c r="A51" s="42">
        <v>2007</v>
      </c>
      <c r="B51" s="45">
        <v>7.4</v>
      </c>
      <c r="C51" s="45">
        <v>4.5999999999999996</v>
      </c>
      <c r="D51" s="45">
        <v>5.0999999999999996</v>
      </c>
      <c r="E51" s="45">
        <v>2.4</v>
      </c>
      <c r="F51" s="46">
        <v>19.600000000000001</v>
      </c>
    </row>
    <row r="52" spans="1:6" x14ac:dyDescent="0.2">
      <c r="A52" s="43">
        <v>2008</v>
      </c>
      <c r="B52" s="47">
        <v>6.5</v>
      </c>
      <c r="C52" s="47">
        <v>3.9</v>
      </c>
      <c r="D52" s="47">
        <v>4.3</v>
      </c>
      <c r="E52" s="47">
        <v>2.2000000000000002</v>
      </c>
      <c r="F52" s="48">
        <v>18</v>
      </c>
    </row>
    <row r="53" spans="1:6" x14ac:dyDescent="0.2">
      <c r="A53" s="42">
        <v>2009</v>
      </c>
      <c r="B53" s="45">
        <v>7.3</v>
      </c>
      <c r="C53" s="45">
        <v>4.4000000000000004</v>
      </c>
      <c r="D53" s="45">
        <v>5.0999999999999996</v>
      </c>
      <c r="E53" s="45">
        <v>2</v>
      </c>
      <c r="F53" s="46">
        <v>20.100000000000001</v>
      </c>
    </row>
    <row r="54" spans="1:6" x14ac:dyDescent="0.2">
      <c r="A54" s="43">
        <v>2010</v>
      </c>
      <c r="B54" s="47">
        <v>6.6</v>
      </c>
      <c r="C54" s="47">
        <v>4</v>
      </c>
      <c r="D54" s="47">
        <v>4.5</v>
      </c>
      <c r="E54" s="47">
        <v>2</v>
      </c>
      <c r="F54" s="48">
        <v>19.100000000000001</v>
      </c>
    </row>
    <row r="55" spans="1:6" x14ac:dyDescent="0.2">
      <c r="A55" s="42">
        <v>2011</v>
      </c>
      <c r="B55" s="45">
        <v>5.9</v>
      </c>
      <c r="C55" s="45">
        <v>3.4</v>
      </c>
      <c r="D55" s="45">
        <v>3.9</v>
      </c>
      <c r="E55" s="45">
        <v>1.9</v>
      </c>
      <c r="F55" s="46">
        <v>17.8</v>
      </c>
    </row>
    <row r="56" spans="1:6" x14ac:dyDescent="0.2">
      <c r="A56" s="44">
        <v>2012</v>
      </c>
      <c r="B56" s="49">
        <v>5.9</v>
      </c>
      <c r="C56" s="49">
        <v>3.5</v>
      </c>
      <c r="D56" s="49">
        <v>3.9</v>
      </c>
      <c r="E56" s="49">
        <v>2</v>
      </c>
      <c r="F56" s="50">
        <v>17.3</v>
      </c>
    </row>
    <row r="57" spans="1:6" x14ac:dyDescent="0.2">
      <c r="A57" s="570" t="s">
        <v>40</v>
      </c>
      <c r="B57" s="571"/>
      <c r="C57" s="571"/>
      <c r="D57" s="571"/>
      <c r="E57" s="571"/>
      <c r="F57" s="572"/>
    </row>
    <row r="58" spans="1:6" x14ac:dyDescent="0.2">
      <c r="A58" s="42">
        <v>1991</v>
      </c>
      <c r="B58" s="45">
        <v>12.2</v>
      </c>
      <c r="C58" s="45">
        <v>10.7</v>
      </c>
      <c r="D58" s="45">
        <v>11.2</v>
      </c>
      <c r="E58" s="52">
        <v>7.2</v>
      </c>
      <c r="F58" s="46">
        <v>31</v>
      </c>
    </row>
    <row r="59" spans="1:6" x14ac:dyDescent="0.2">
      <c r="A59" s="43">
        <v>1992</v>
      </c>
      <c r="B59" s="47">
        <v>14.7</v>
      </c>
      <c r="C59" s="47">
        <v>12.1</v>
      </c>
      <c r="D59" s="47">
        <v>13.2</v>
      </c>
      <c r="E59" s="51">
        <v>5.3</v>
      </c>
      <c r="F59" s="48">
        <v>44.8</v>
      </c>
    </row>
    <row r="60" spans="1:6" x14ac:dyDescent="0.2">
      <c r="A60" s="42">
        <v>1993</v>
      </c>
      <c r="B60" s="45">
        <v>15.8</v>
      </c>
      <c r="C60" s="45">
        <v>13.1</v>
      </c>
      <c r="D60" s="45">
        <v>14.3</v>
      </c>
      <c r="E60" s="52">
        <v>5.4</v>
      </c>
      <c r="F60" s="46">
        <v>49.6</v>
      </c>
    </row>
    <row r="61" spans="1:6" x14ac:dyDescent="0.2">
      <c r="A61" s="43">
        <v>1994</v>
      </c>
      <c r="B61" s="47">
        <v>14.2</v>
      </c>
      <c r="C61" s="47">
        <v>12.1</v>
      </c>
      <c r="D61" s="47">
        <v>13.4</v>
      </c>
      <c r="E61" s="51">
        <v>4.7</v>
      </c>
      <c r="F61" s="48">
        <v>43.8</v>
      </c>
    </row>
    <row r="62" spans="1:6" x14ac:dyDescent="0.2">
      <c r="A62" s="42">
        <v>1995</v>
      </c>
      <c r="B62" s="45">
        <v>13.9</v>
      </c>
      <c r="C62" s="45">
        <v>11.8</v>
      </c>
      <c r="D62" s="45">
        <v>13</v>
      </c>
      <c r="E62" s="52">
        <v>4.5999999999999996</v>
      </c>
      <c r="F62" s="46">
        <v>44.1</v>
      </c>
    </row>
    <row r="63" spans="1:6" x14ac:dyDescent="0.2">
      <c r="A63" s="43">
        <v>1996</v>
      </c>
      <c r="B63" s="47">
        <v>15</v>
      </c>
      <c r="C63" s="47">
        <v>12.7</v>
      </c>
      <c r="D63" s="47">
        <v>14.2</v>
      </c>
      <c r="E63" s="51">
        <v>4.7</v>
      </c>
      <c r="F63" s="48">
        <v>47.9</v>
      </c>
    </row>
    <row r="64" spans="1:6" x14ac:dyDescent="0.2">
      <c r="A64" s="42">
        <v>1997</v>
      </c>
      <c r="B64" s="45">
        <v>18.399999999999999</v>
      </c>
      <c r="C64" s="45">
        <v>15.6</v>
      </c>
      <c r="D64" s="45">
        <v>17.5</v>
      </c>
      <c r="E64" s="52">
        <v>5.7</v>
      </c>
      <c r="F64" s="46">
        <v>55</v>
      </c>
    </row>
    <row r="65" spans="1:6" x14ac:dyDescent="0.2">
      <c r="A65" s="43">
        <v>1998</v>
      </c>
      <c r="B65" s="47">
        <v>17</v>
      </c>
      <c r="C65" s="47">
        <v>14.2</v>
      </c>
      <c r="D65" s="47">
        <v>16.100000000000001</v>
      </c>
      <c r="E65" s="51">
        <v>4.8</v>
      </c>
      <c r="F65" s="48">
        <v>53.5</v>
      </c>
    </row>
    <row r="66" spans="1:6" x14ac:dyDescent="0.2">
      <c r="A66" s="42">
        <v>1999</v>
      </c>
      <c r="B66" s="45">
        <v>17.7</v>
      </c>
      <c r="C66" s="45">
        <v>15</v>
      </c>
      <c r="D66" s="45">
        <v>16.8</v>
      </c>
      <c r="E66" s="52">
        <v>5.2</v>
      </c>
      <c r="F66" s="46">
        <v>50.1</v>
      </c>
    </row>
    <row r="67" spans="1:6" x14ac:dyDescent="0.2">
      <c r="A67" s="43">
        <v>2000</v>
      </c>
      <c r="B67" s="47">
        <v>17.600000000000001</v>
      </c>
      <c r="C67" s="47">
        <v>14.8</v>
      </c>
      <c r="D67" s="47">
        <v>16.8</v>
      </c>
      <c r="E67" s="51">
        <v>4.7</v>
      </c>
      <c r="F67" s="48">
        <v>50.3</v>
      </c>
    </row>
    <row r="68" spans="1:6" x14ac:dyDescent="0.2">
      <c r="A68" s="42">
        <v>2001</v>
      </c>
      <c r="B68" s="45">
        <v>18</v>
      </c>
      <c r="C68" s="45">
        <v>15.3</v>
      </c>
      <c r="D68" s="45">
        <v>17.399999999999999</v>
      </c>
      <c r="E68" s="52">
        <v>4.7</v>
      </c>
      <c r="F68" s="46">
        <v>49.2</v>
      </c>
    </row>
    <row r="69" spans="1:6" x14ac:dyDescent="0.2">
      <c r="A69" s="43">
        <v>2002</v>
      </c>
      <c r="B69" s="47">
        <v>18.5</v>
      </c>
      <c r="C69" s="47">
        <v>15.9</v>
      </c>
      <c r="D69" s="47">
        <v>17.899999999999999</v>
      </c>
      <c r="E69" s="51">
        <v>5.5</v>
      </c>
      <c r="F69" s="48">
        <v>49.1</v>
      </c>
    </row>
    <row r="70" spans="1:6" x14ac:dyDescent="0.2">
      <c r="A70" s="42">
        <v>2003</v>
      </c>
      <c r="B70" s="45">
        <v>19.600000000000001</v>
      </c>
      <c r="C70" s="45">
        <v>16.899999999999999</v>
      </c>
      <c r="D70" s="45">
        <v>18.899999999999999</v>
      </c>
      <c r="E70" s="52">
        <v>6.2</v>
      </c>
      <c r="F70" s="46">
        <v>48.9</v>
      </c>
    </row>
    <row r="71" spans="1:6" x14ac:dyDescent="0.2">
      <c r="A71" s="43">
        <v>2004</v>
      </c>
      <c r="B71" s="47">
        <v>19.899999999999999</v>
      </c>
      <c r="C71" s="47">
        <v>17.100000000000001</v>
      </c>
      <c r="D71" s="47">
        <v>19.399999999999999</v>
      </c>
      <c r="E71" s="51">
        <v>6</v>
      </c>
      <c r="F71" s="48">
        <v>51.2</v>
      </c>
    </row>
    <row r="72" spans="1:6" x14ac:dyDescent="0.2">
      <c r="A72" s="42">
        <v>2005</v>
      </c>
      <c r="B72" s="45">
        <v>18.3</v>
      </c>
      <c r="C72" s="45">
        <v>15.3</v>
      </c>
      <c r="D72" s="45">
        <v>17.5</v>
      </c>
      <c r="E72" s="52">
        <v>6</v>
      </c>
      <c r="F72" s="46">
        <v>41.5</v>
      </c>
    </row>
    <row r="73" spans="1:6" x14ac:dyDescent="0.2">
      <c r="A73" s="43">
        <v>2006</v>
      </c>
      <c r="B73" s="47">
        <v>16.899999999999999</v>
      </c>
      <c r="C73" s="47">
        <v>13.7</v>
      </c>
      <c r="D73" s="47">
        <v>15.8</v>
      </c>
      <c r="E73" s="51">
        <v>5</v>
      </c>
      <c r="F73" s="48">
        <v>39.299999999999997</v>
      </c>
    </row>
    <row r="74" spans="1:6" x14ac:dyDescent="0.2">
      <c r="A74" s="42">
        <v>2007</v>
      </c>
      <c r="B74" s="45">
        <v>14.6</v>
      </c>
      <c r="C74" s="45">
        <v>11.6</v>
      </c>
      <c r="D74" s="45">
        <v>13.3</v>
      </c>
      <c r="E74" s="52">
        <v>4.5999999999999996</v>
      </c>
      <c r="F74" s="46">
        <v>38</v>
      </c>
    </row>
    <row r="75" spans="1:6" x14ac:dyDescent="0.2">
      <c r="A75" s="43">
        <v>2008</v>
      </c>
      <c r="B75" s="47">
        <v>12.6</v>
      </c>
      <c r="C75" s="47">
        <v>10.1</v>
      </c>
      <c r="D75" s="47">
        <v>11.6</v>
      </c>
      <c r="E75" s="51">
        <v>3.7</v>
      </c>
      <c r="F75" s="48">
        <v>34.5</v>
      </c>
    </row>
    <row r="76" spans="1:6" x14ac:dyDescent="0.2">
      <c r="A76" s="42">
        <v>2009</v>
      </c>
      <c r="B76" s="45">
        <v>12.6</v>
      </c>
      <c r="C76" s="45">
        <v>10.1</v>
      </c>
      <c r="D76" s="45">
        <v>11.6</v>
      </c>
      <c r="E76" s="52">
        <v>4.2</v>
      </c>
      <c r="F76" s="46">
        <v>34</v>
      </c>
    </row>
    <row r="77" spans="1:6" x14ac:dyDescent="0.2">
      <c r="A77" s="43">
        <v>2010</v>
      </c>
      <c r="B77" s="47">
        <v>11.2</v>
      </c>
      <c r="C77" s="47">
        <v>8.9</v>
      </c>
      <c r="D77" s="47">
        <v>10.1</v>
      </c>
      <c r="E77" s="51">
        <v>4.0999999999999996</v>
      </c>
      <c r="F77" s="48">
        <v>32</v>
      </c>
    </row>
    <row r="78" spans="1:6" x14ac:dyDescent="0.2">
      <c r="A78" s="42">
        <v>2011</v>
      </c>
      <c r="B78" s="45">
        <v>10.5</v>
      </c>
      <c r="C78" s="45">
        <v>8.1999999999999993</v>
      </c>
      <c r="D78" s="45">
        <v>9.1999999999999993</v>
      </c>
      <c r="E78" s="52">
        <v>4.0999999999999996</v>
      </c>
      <c r="F78" s="46">
        <v>31.8</v>
      </c>
    </row>
    <row r="79" spans="1:6" x14ac:dyDescent="0.2">
      <c r="A79" s="44">
        <v>2012</v>
      </c>
      <c r="B79" s="49">
        <v>10</v>
      </c>
      <c r="C79" s="49">
        <v>7.7</v>
      </c>
      <c r="D79" s="49">
        <v>8.6999999999999993</v>
      </c>
      <c r="E79" s="53">
        <v>4.0999999999999996</v>
      </c>
      <c r="F79" s="50">
        <v>30.8</v>
      </c>
    </row>
    <row r="81" spans="1:7" ht="15" customHeight="1" x14ac:dyDescent="0.2">
      <c r="A81" s="565" t="s">
        <v>45</v>
      </c>
      <c r="B81" s="565"/>
      <c r="C81" s="565"/>
      <c r="D81" s="565"/>
      <c r="E81" s="565"/>
      <c r="F81" s="565"/>
      <c r="G81" s="565"/>
    </row>
    <row r="82" spans="1:7" x14ac:dyDescent="0.2">
      <c r="A82" s="565" t="s">
        <v>22</v>
      </c>
      <c r="B82" s="565"/>
      <c r="C82" s="565"/>
      <c r="D82" s="565"/>
      <c r="E82" s="565"/>
      <c r="F82" s="565"/>
    </row>
  </sheetData>
  <mergeCells count="12">
    <mergeCell ref="A2:F2"/>
    <mergeCell ref="A82:F82"/>
    <mergeCell ref="A30:F30"/>
    <mergeCell ref="A57:F57"/>
    <mergeCell ref="A7:F7"/>
    <mergeCell ref="B6:F6"/>
    <mergeCell ref="A4:A6"/>
    <mergeCell ref="D4:E4"/>
    <mergeCell ref="A81:G81"/>
    <mergeCell ref="B4:B5"/>
    <mergeCell ref="C4:C5"/>
    <mergeCell ref="F4:F5"/>
  </mergeCells>
  <phoneticPr fontId="39" type="noConversion"/>
  <pageMargins left="0.70866141732283472" right="0.70866141732283472" top="0.78740157480314965" bottom="0.78740157480314965" header="0.31496062992125984" footer="0.31496062992125984"/>
  <pageSetup paperSize="9" scale="69" orientation="portrait"/>
  <headerFooter scaleWithDoc="0">
    <oddHeader>&amp;CBildungsbericht 2014 - (Web-)Tabellen F5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Normal="100" workbookViewId="0">
      <selection sqref="A1:B1"/>
    </sheetView>
  </sheetViews>
  <sheetFormatPr baseColWidth="10" defaultRowHeight="12.75" x14ac:dyDescent="0.2"/>
  <sheetData>
    <row r="1" spans="1:13" ht="25.5" customHeight="1" x14ac:dyDescent="0.2">
      <c r="A1" s="428" t="s">
        <v>114</v>
      </c>
      <c r="B1" s="428"/>
    </row>
    <row r="2" spans="1:13" ht="25.5" customHeight="1" x14ac:dyDescent="0.2">
      <c r="A2" s="427" t="s">
        <v>316</v>
      </c>
      <c r="B2" s="427"/>
      <c r="C2" s="427"/>
      <c r="D2" s="427"/>
      <c r="E2" s="427"/>
      <c r="F2" s="427"/>
      <c r="G2" s="427"/>
      <c r="H2" s="427"/>
      <c r="I2" s="427"/>
      <c r="J2" s="427"/>
      <c r="K2" s="427"/>
      <c r="L2" s="427"/>
      <c r="M2" s="427"/>
    </row>
    <row r="40" spans="1:13" ht="52.5" customHeight="1" x14ac:dyDescent="0.2">
      <c r="A40" s="425" t="s">
        <v>315</v>
      </c>
      <c r="B40" s="426"/>
      <c r="C40" s="426"/>
      <c r="D40" s="426"/>
      <c r="E40" s="426"/>
      <c r="F40" s="426"/>
      <c r="G40" s="426"/>
      <c r="H40" s="426"/>
      <c r="I40" s="426"/>
      <c r="J40" s="426"/>
      <c r="K40" s="426"/>
      <c r="L40" s="426"/>
      <c r="M40" s="426"/>
    </row>
  </sheetData>
  <mergeCells count="3">
    <mergeCell ref="A40:M40"/>
    <mergeCell ref="A2:M2"/>
    <mergeCell ref="A1:B1"/>
  </mergeCells>
  <hyperlinks>
    <hyperlink ref="A1" location="Inhalt!A1" display="Zurück zum Inhalt"/>
  </hyperlinks>
  <pageMargins left="0.23622047244094491" right="0.23622047244094491" top="0.74803149606299213" bottom="0.74803149606299213" header="0.31496062992125984" footer="0.31496062992125984"/>
  <pageSetup paperSize="9" scale="91" orientation="landscape" r:id="rId1"/>
  <headerFooter>
    <oddHeader>&amp;CBildung in Deutschland 2016 -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5"/>
  <sheetViews>
    <sheetView zoomScaleNormal="100" workbookViewId="0">
      <selection sqref="A1:B1"/>
    </sheetView>
  </sheetViews>
  <sheetFormatPr baseColWidth="10" defaultRowHeight="12.75" x14ac:dyDescent="0.2"/>
  <cols>
    <col min="1" max="1" width="6.42578125" style="64" customWidth="1"/>
    <col min="2" max="2" width="10.42578125" customWidth="1"/>
    <col min="3" max="3" width="6.5703125" customWidth="1"/>
    <col min="4" max="4" width="10.7109375" customWidth="1"/>
    <col min="5" max="5" width="10" customWidth="1"/>
    <col min="6" max="6" width="11" customWidth="1"/>
    <col min="7" max="7" width="8.85546875" customWidth="1"/>
    <col min="8" max="8" width="7.28515625" customWidth="1"/>
    <col min="9" max="9" width="9.140625" bestFit="1" customWidth="1"/>
    <col min="10" max="10" width="7.140625" customWidth="1"/>
    <col min="11" max="11" width="9.140625" customWidth="1"/>
    <col min="12" max="12" width="8.42578125" customWidth="1"/>
    <col min="13" max="13" width="6.7109375" customWidth="1"/>
  </cols>
  <sheetData>
    <row r="1" spans="1:14" ht="25.5" customHeight="1" x14ac:dyDescent="0.2">
      <c r="A1" s="429" t="s">
        <v>114</v>
      </c>
      <c r="B1" s="429"/>
    </row>
    <row r="2" spans="1:14" ht="25.5" customHeight="1" x14ac:dyDescent="0.2">
      <c r="A2" s="430" t="s">
        <v>335</v>
      </c>
      <c r="B2" s="430"/>
      <c r="C2" s="430"/>
      <c r="D2" s="430"/>
      <c r="E2" s="430"/>
      <c r="F2" s="430"/>
      <c r="G2" s="430"/>
      <c r="H2" s="430"/>
      <c r="I2" s="430"/>
      <c r="J2" s="430"/>
      <c r="K2" s="430"/>
      <c r="L2" s="430"/>
      <c r="M2" s="430"/>
    </row>
    <row r="3" spans="1:14" ht="12.75" customHeight="1" x14ac:dyDescent="0.2">
      <c r="A3" s="431" t="s">
        <v>90</v>
      </c>
      <c r="B3" s="434" t="s">
        <v>74</v>
      </c>
      <c r="C3" s="434" t="s">
        <v>330</v>
      </c>
      <c r="D3" s="439" t="s">
        <v>325</v>
      </c>
      <c r="E3" s="440"/>
      <c r="F3" s="440"/>
      <c r="G3" s="440"/>
      <c r="H3" s="440"/>
      <c r="I3" s="440"/>
      <c r="J3" s="440"/>
      <c r="K3" s="440"/>
      <c r="L3" s="440"/>
      <c r="M3" s="440"/>
      <c r="N3" s="40"/>
    </row>
    <row r="4" spans="1:14" ht="12.75" customHeight="1" x14ac:dyDescent="0.2">
      <c r="A4" s="432"/>
      <c r="B4" s="435"/>
      <c r="C4" s="435"/>
      <c r="D4" s="434" t="s">
        <v>329</v>
      </c>
      <c r="E4" s="439" t="s">
        <v>91</v>
      </c>
      <c r="F4" s="441"/>
      <c r="G4" s="434" t="s">
        <v>99</v>
      </c>
      <c r="H4" s="434" t="s">
        <v>100</v>
      </c>
      <c r="I4" s="434" t="s">
        <v>328</v>
      </c>
      <c r="J4" s="434" t="s">
        <v>327</v>
      </c>
      <c r="K4" s="434" t="s">
        <v>32</v>
      </c>
      <c r="L4" s="434" t="s">
        <v>101</v>
      </c>
      <c r="M4" s="443" t="s">
        <v>326</v>
      </c>
      <c r="N4" s="40"/>
    </row>
    <row r="5" spans="1:14" ht="102" customHeight="1" x14ac:dyDescent="0.2">
      <c r="A5" s="432"/>
      <c r="B5" s="436"/>
      <c r="C5" s="436"/>
      <c r="D5" s="436"/>
      <c r="E5" s="125" t="s">
        <v>26</v>
      </c>
      <c r="F5" s="125" t="s">
        <v>27</v>
      </c>
      <c r="G5" s="436"/>
      <c r="H5" s="436"/>
      <c r="I5" s="436"/>
      <c r="J5" s="436"/>
      <c r="K5" s="436"/>
      <c r="L5" s="436"/>
      <c r="M5" s="444"/>
    </row>
    <row r="6" spans="1:14" ht="11.25" customHeight="1" x14ac:dyDescent="0.2">
      <c r="A6" s="433"/>
      <c r="B6" s="262" t="s">
        <v>102</v>
      </c>
      <c r="C6" s="437" t="s">
        <v>103</v>
      </c>
      <c r="D6" s="438"/>
      <c r="E6" s="438"/>
      <c r="F6" s="438"/>
      <c r="G6" s="438"/>
      <c r="H6" s="438"/>
      <c r="I6" s="438"/>
      <c r="J6" s="438"/>
      <c r="K6" s="438"/>
      <c r="L6" s="438"/>
      <c r="M6" s="438"/>
      <c r="N6" s="40"/>
    </row>
    <row r="7" spans="1:14" x14ac:dyDescent="0.2">
      <c r="A7" s="445" t="s">
        <v>104</v>
      </c>
      <c r="B7" s="445"/>
      <c r="C7" s="445"/>
      <c r="D7" s="445"/>
      <c r="E7" s="445"/>
      <c r="F7" s="445"/>
      <c r="G7" s="445"/>
      <c r="H7" s="445"/>
      <c r="I7" s="445"/>
      <c r="J7" s="445"/>
      <c r="K7" s="445"/>
      <c r="L7" s="445"/>
      <c r="M7" s="445"/>
    </row>
    <row r="8" spans="1:14" ht="12" customHeight="1" x14ac:dyDescent="0.2">
      <c r="A8" s="20">
        <v>1995</v>
      </c>
      <c r="B8" s="56">
        <v>197015</v>
      </c>
      <c r="C8" s="318" t="s">
        <v>285</v>
      </c>
      <c r="D8" s="5">
        <v>51.5</v>
      </c>
      <c r="E8" s="27">
        <v>12.787351216912418</v>
      </c>
      <c r="F8" s="5">
        <v>38.66659898992463</v>
      </c>
      <c r="G8" s="5">
        <v>0.2</v>
      </c>
      <c r="H8" s="54">
        <v>11.4</v>
      </c>
      <c r="I8" s="54" t="s">
        <v>105</v>
      </c>
      <c r="J8" s="54" t="s">
        <v>105</v>
      </c>
      <c r="K8" s="54">
        <v>36.9</v>
      </c>
      <c r="L8" s="55" t="s">
        <v>105</v>
      </c>
      <c r="M8" s="55" t="s">
        <v>105</v>
      </c>
    </row>
    <row r="9" spans="1:14" ht="12" customHeight="1" x14ac:dyDescent="0.2">
      <c r="A9" s="110">
        <v>1996</v>
      </c>
      <c r="B9" s="138">
        <v>202042</v>
      </c>
      <c r="C9" s="358" t="s">
        <v>285</v>
      </c>
      <c r="D9" s="357">
        <v>52.3</v>
      </c>
      <c r="E9" s="154">
        <v>13.206660001385851</v>
      </c>
      <c r="F9" s="129">
        <v>39.079498322131037</v>
      </c>
      <c r="G9" s="129">
        <v>0.2</v>
      </c>
      <c r="H9" s="141">
        <v>11.4</v>
      </c>
      <c r="I9" s="141" t="s">
        <v>105</v>
      </c>
      <c r="J9" s="141" t="s">
        <v>105</v>
      </c>
      <c r="K9" s="141">
        <v>36.1</v>
      </c>
      <c r="L9" s="142" t="s">
        <v>105</v>
      </c>
      <c r="M9" s="142" t="s">
        <v>105</v>
      </c>
    </row>
    <row r="10" spans="1:14" ht="12" customHeight="1" x14ac:dyDescent="0.2">
      <c r="A10" s="20">
        <v>1997</v>
      </c>
      <c r="B10" s="56">
        <v>201073</v>
      </c>
      <c r="C10" s="5">
        <v>16.399999999999999</v>
      </c>
      <c r="D10" s="5">
        <v>51.5</v>
      </c>
      <c r="E10" s="27">
        <v>13.005724289188503</v>
      </c>
      <c r="F10" s="5">
        <v>38.532771679937142</v>
      </c>
      <c r="G10" s="5">
        <v>0.2</v>
      </c>
      <c r="H10" s="54">
        <v>11.6</v>
      </c>
      <c r="I10" s="54" t="s">
        <v>105</v>
      </c>
      <c r="J10" s="54" t="s">
        <v>105</v>
      </c>
      <c r="K10" s="54">
        <v>36.700000000000003</v>
      </c>
      <c r="L10" s="55" t="s">
        <v>105</v>
      </c>
      <c r="M10" s="55" t="s">
        <v>105</v>
      </c>
    </row>
    <row r="11" spans="1:14" ht="12" customHeight="1" x14ac:dyDescent="0.2">
      <c r="A11" s="110">
        <v>1998</v>
      </c>
      <c r="B11" s="137">
        <v>190886</v>
      </c>
      <c r="C11" s="129">
        <v>16.399999999999999</v>
      </c>
      <c r="D11" s="129">
        <v>51.1</v>
      </c>
      <c r="E11" s="154">
        <v>13.514348878388146</v>
      </c>
      <c r="F11" s="129">
        <v>37.550684701863943</v>
      </c>
      <c r="G11" s="129">
        <v>0.2</v>
      </c>
      <c r="H11" s="141">
        <v>12.3</v>
      </c>
      <c r="I11" s="141" t="s">
        <v>105</v>
      </c>
      <c r="J11" s="141" t="s">
        <v>105</v>
      </c>
      <c r="K11" s="141">
        <v>36.4</v>
      </c>
      <c r="L11" s="142" t="s">
        <v>105</v>
      </c>
      <c r="M11" s="142" t="s">
        <v>105</v>
      </c>
    </row>
    <row r="12" spans="1:14" ht="12" customHeight="1" x14ac:dyDescent="0.2">
      <c r="A12" s="20">
        <v>1999</v>
      </c>
      <c r="B12" s="56">
        <v>185001</v>
      </c>
      <c r="C12" s="5">
        <v>16.8</v>
      </c>
      <c r="D12" s="5">
        <v>50.8</v>
      </c>
      <c r="E12" s="27">
        <v>13.729655515375594</v>
      </c>
      <c r="F12" s="5">
        <v>37.051691612477775</v>
      </c>
      <c r="G12" s="5">
        <v>0.1</v>
      </c>
      <c r="H12" s="54">
        <v>12.5</v>
      </c>
      <c r="I12" s="54" t="s">
        <v>105</v>
      </c>
      <c r="J12" s="54" t="s">
        <v>105</v>
      </c>
      <c r="K12" s="54">
        <v>36.6</v>
      </c>
      <c r="L12" s="55" t="s">
        <v>105</v>
      </c>
      <c r="M12" s="55" t="s">
        <v>105</v>
      </c>
    </row>
    <row r="13" spans="1:14" ht="12" customHeight="1" x14ac:dyDescent="0.2">
      <c r="A13" s="110">
        <v>2000</v>
      </c>
      <c r="B13" s="137">
        <v>176654</v>
      </c>
      <c r="C13" s="129">
        <v>16.899999999999999</v>
      </c>
      <c r="D13" s="129">
        <v>50.5</v>
      </c>
      <c r="E13" s="154">
        <v>14.177431589434713</v>
      </c>
      <c r="F13" s="129">
        <v>36.31505655122443</v>
      </c>
      <c r="G13" s="129">
        <v>0.1</v>
      </c>
      <c r="H13" s="141">
        <v>12.8</v>
      </c>
      <c r="I13" s="141">
        <v>0.1</v>
      </c>
      <c r="J13" s="141">
        <v>0</v>
      </c>
      <c r="K13" s="141">
        <v>36.5</v>
      </c>
      <c r="L13" s="142" t="s">
        <v>105</v>
      </c>
      <c r="M13" s="142" t="s">
        <v>105</v>
      </c>
    </row>
    <row r="14" spans="1:14" ht="12" customHeight="1" x14ac:dyDescent="0.2">
      <c r="A14" s="20">
        <v>2001</v>
      </c>
      <c r="B14" s="56">
        <v>171714</v>
      </c>
      <c r="C14" s="5">
        <v>17</v>
      </c>
      <c r="D14" s="5">
        <v>50</v>
      </c>
      <c r="E14" s="27">
        <v>14.065248028698882</v>
      </c>
      <c r="F14" s="5">
        <v>35.942905063069993</v>
      </c>
      <c r="G14" s="5">
        <v>0.1</v>
      </c>
      <c r="H14" s="54">
        <v>12.4</v>
      </c>
      <c r="I14" s="54">
        <v>0.1</v>
      </c>
      <c r="J14" s="54">
        <v>0.1</v>
      </c>
      <c r="K14" s="54">
        <v>37.299999999999997</v>
      </c>
      <c r="L14" s="55">
        <v>0</v>
      </c>
      <c r="M14" s="6">
        <v>0</v>
      </c>
    </row>
    <row r="15" spans="1:14" ht="12" customHeight="1" x14ac:dyDescent="0.2">
      <c r="A15" s="110">
        <v>2002</v>
      </c>
      <c r="B15" s="137">
        <v>172606</v>
      </c>
      <c r="C15" s="129">
        <v>17.399999999999999</v>
      </c>
      <c r="D15" s="129">
        <v>50.4</v>
      </c>
      <c r="E15" s="154">
        <v>13.677971797040659</v>
      </c>
      <c r="F15" s="129">
        <v>36.685862600373106</v>
      </c>
      <c r="G15" s="129">
        <v>0.1</v>
      </c>
      <c r="H15" s="141">
        <v>11.7</v>
      </c>
      <c r="I15" s="141">
        <v>0.4</v>
      </c>
      <c r="J15" s="141">
        <v>0.2</v>
      </c>
      <c r="K15" s="141">
        <v>37.1</v>
      </c>
      <c r="L15" s="142">
        <v>0.1</v>
      </c>
      <c r="M15" s="130">
        <v>0</v>
      </c>
    </row>
    <row r="16" spans="1:14" ht="12" customHeight="1" x14ac:dyDescent="0.2">
      <c r="A16" s="20">
        <v>2003</v>
      </c>
      <c r="B16" s="56">
        <v>181528</v>
      </c>
      <c r="C16" s="5">
        <v>18.399999999999999</v>
      </c>
      <c r="D16" s="5">
        <v>49.1</v>
      </c>
      <c r="E16" s="27">
        <v>12.567207262791417</v>
      </c>
      <c r="F16" s="5">
        <v>36.502908642192935</v>
      </c>
      <c r="G16" s="5">
        <v>0.1</v>
      </c>
      <c r="H16" s="54">
        <v>10.6</v>
      </c>
      <c r="I16" s="54">
        <v>0.8</v>
      </c>
      <c r="J16" s="54">
        <v>0.2</v>
      </c>
      <c r="K16" s="54">
        <v>38.700000000000003</v>
      </c>
      <c r="L16" s="55">
        <v>0.5</v>
      </c>
      <c r="M16" s="6">
        <v>0</v>
      </c>
    </row>
    <row r="17" spans="1:24" ht="12" customHeight="1" x14ac:dyDescent="0.2">
      <c r="A17" s="110">
        <v>2004</v>
      </c>
      <c r="B17" s="137">
        <v>191785</v>
      </c>
      <c r="C17" s="129">
        <v>19.5</v>
      </c>
      <c r="D17" s="129">
        <v>47.5</v>
      </c>
      <c r="E17" s="154">
        <v>11.943061240451547</v>
      </c>
      <c r="F17" s="129">
        <v>35.520504731861195</v>
      </c>
      <c r="G17" s="129">
        <v>0</v>
      </c>
      <c r="H17" s="141">
        <v>10.199999999999999</v>
      </c>
      <c r="I17" s="141">
        <v>2</v>
      </c>
      <c r="J17" s="141">
        <v>0.5</v>
      </c>
      <c r="K17" s="141">
        <v>38.700000000000003</v>
      </c>
      <c r="L17" s="142">
        <v>1.1000000000000001</v>
      </c>
      <c r="M17" s="130">
        <v>0.1</v>
      </c>
    </row>
    <row r="18" spans="1:24" ht="12" customHeight="1" x14ac:dyDescent="0.2">
      <c r="A18" s="20">
        <v>2005</v>
      </c>
      <c r="B18" s="56">
        <v>207936</v>
      </c>
      <c r="C18" s="5">
        <v>21.1</v>
      </c>
      <c r="D18" s="5">
        <v>45.9</v>
      </c>
      <c r="E18" s="27">
        <v>10.562384579870729</v>
      </c>
      <c r="F18" s="5">
        <v>35.314712219144354</v>
      </c>
      <c r="G18" s="5">
        <v>0</v>
      </c>
      <c r="H18" s="54">
        <v>10.199999999999999</v>
      </c>
      <c r="I18" s="54">
        <v>3.3</v>
      </c>
      <c r="J18" s="54">
        <v>0.7</v>
      </c>
      <c r="K18" s="54">
        <v>38.200000000000003</v>
      </c>
      <c r="L18" s="55">
        <v>1.4</v>
      </c>
      <c r="M18" s="6">
        <v>0.3</v>
      </c>
    </row>
    <row r="19" spans="1:24" ht="12" customHeight="1" x14ac:dyDescent="0.2">
      <c r="A19" s="110">
        <v>2006</v>
      </c>
      <c r="B19" s="137">
        <v>220782</v>
      </c>
      <c r="C19" s="129">
        <v>22.2</v>
      </c>
      <c r="D19" s="129">
        <v>45</v>
      </c>
      <c r="E19" s="154">
        <v>10.167495538585573</v>
      </c>
      <c r="F19" s="129">
        <v>34.838437916134467</v>
      </c>
      <c r="G19" s="129">
        <v>0</v>
      </c>
      <c r="H19" s="141">
        <v>10.6</v>
      </c>
      <c r="I19" s="141">
        <v>4.7</v>
      </c>
      <c r="J19" s="141">
        <v>1</v>
      </c>
      <c r="K19" s="141">
        <v>36.299999999999997</v>
      </c>
      <c r="L19" s="142">
        <v>2</v>
      </c>
      <c r="M19" s="130">
        <v>0.4</v>
      </c>
      <c r="P19" s="16"/>
      <c r="Q19" s="16"/>
      <c r="R19" s="16"/>
      <c r="S19" s="16"/>
      <c r="T19" s="16"/>
      <c r="U19" s="16"/>
    </row>
    <row r="20" spans="1:24" ht="12" customHeight="1" x14ac:dyDescent="0.2">
      <c r="A20" s="60">
        <v>2007</v>
      </c>
      <c r="B20" s="59">
        <v>239877</v>
      </c>
      <c r="C20" s="11">
        <v>24.1</v>
      </c>
      <c r="D20" s="11">
        <v>43.992546179917206</v>
      </c>
      <c r="E20" s="356">
        <v>10.193974411886092</v>
      </c>
      <c r="F20" s="11">
        <v>33.798571768031117</v>
      </c>
      <c r="G20" s="11">
        <v>1.2089529217057075E-2</v>
      </c>
      <c r="H20" s="57">
        <v>10.736335705382343</v>
      </c>
      <c r="I20" s="57">
        <v>5.9980740129316281</v>
      </c>
      <c r="J20" s="57">
        <v>1.1551753607056949</v>
      </c>
      <c r="K20" s="57">
        <v>33.961155091984644</v>
      </c>
      <c r="L20" s="58">
        <v>3.6556235070473617</v>
      </c>
      <c r="M20" s="12">
        <v>0.48566557027143076</v>
      </c>
      <c r="P20" s="16"/>
      <c r="Q20" s="16"/>
      <c r="R20" s="16"/>
      <c r="S20" s="16"/>
      <c r="T20" s="16"/>
      <c r="U20" s="16"/>
    </row>
    <row r="21" spans="1:24" ht="12" customHeight="1" x14ac:dyDescent="0.2">
      <c r="A21" s="110">
        <v>2008</v>
      </c>
      <c r="B21" s="137">
        <v>260498</v>
      </c>
      <c r="C21" s="129">
        <v>26.2</v>
      </c>
      <c r="D21" s="129">
        <v>40.397239134273583</v>
      </c>
      <c r="E21" s="154">
        <v>8.1766462698370042</v>
      </c>
      <c r="F21" s="129">
        <v>32.220592864436583</v>
      </c>
      <c r="G21" s="129">
        <v>9.2131225575628212E-3</v>
      </c>
      <c r="H21" s="141">
        <v>11.319856582392188</v>
      </c>
      <c r="I21" s="141">
        <v>8.6660934057075298</v>
      </c>
      <c r="J21" s="141">
        <v>1.4921419742186119</v>
      </c>
      <c r="K21" s="141">
        <v>31.03018065397815</v>
      </c>
      <c r="L21" s="142">
        <v>6.4338305860313705</v>
      </c>
      <c r="M21" s="130">
        <v>0.65144454084100456</v>
      </c>
      <c r="P21" s="16"/>
      <c r="Q21" s="16"/>
      <c r="R21" s="16"/>
      <c r="S21" s="16"/>
      <c r="T21" s="16"/>
      <c r="U21" s="16"/>
    </row>
    <row r="22" spans="1:24" ht="12" customHeight="1" x14ac:dyDescent="0.2">
      <c r="A22" s="60">
        <v>2009</v>
      </c>
      <c r="B22" s="59">
        <v>288875</v>
      </c>
      <c r="C22" s="11">
        <v>29.2</v>
      </c>
      <c r="D22" s="11">
        <v>36.573950670705322</v>
      </c>
      <c r="E22" s="356">
        <v>8.1443530938987454</v>
      </c>
      <c r="F22" s="11">
        <v>28.429597576806575</v>
      </c>
      <c r="G22" s="11">
        <v>5.5387278234530508E-3</v>
      </c>
      <c r="H22" s="57">
        <v>11.325313717005624</v>
      </c>
      <c r="I22" s="57">
        <v>11.605019472090005</v>
      </c>
      <c r="J22" s="57">
        <v>1.9551709216789268</v>
      </c>
      <c r="K22" s="57">
        <v>24.653916053656424</v>
      </c>
      <c r="L22" s="58">
        <v>13.066551276503677</v>
      </c>
      <c r="M22" s="12">
        <v>0.81453916053656428</v>
      </c>
      <c r="N22" s="19"/>
      <c r="P22" s="23"/>
      <c r="Q22" s="23"/>
      <c r="R22" s="23"/>
      <c r="S22" s="23"/>
      <c r="T22" s="23"/>
      <c r="U22" s="16"/>
    </row>
    <row r="23" spans="1:24" ht="12" customHeight="1" x14ac:dyDescent="0.2">
      <c r="A23" s="110">
        <v>2010</v>
      </c>
      <c r="B23" s="137">
        <v>294881</v>
      </c>
      <c r="C23" s="129">
        <v>29.9</v>
      </c>
      <c r="D23" s="129">
        <v>33.209667628636637</v>
      </c>
      <c r="E23" s="154">
        <v>7.4616540231483199</v>
      </c>
      <c r="F23" s="129">
        <v>25.748013605488318</v>
      </c>
      <c r="G23" s="129">
        <v>9.8344756020225105E-3</v>
      </c>
      <c r="H23" s="141">
        <v>10.371641441801946</v>
      </c>
      <c r="I23" s="141">
        <v>18.104252223778406</v>
      </c>
      <c r="J23" s="141">
        <v>7.93540445128713E-2</v>
      </c>
      <c r="K23" s="141">
        <v>18.617001434476961</v>
      </c>
      <c r="L23" s="142">
        <v>19.601127234375902</v>
      </c>
      <c r="M23" s="130">
        <v>7.1215168152576796E-3</v>
      </c>
      <c r="P23" s="24"/>
      <c r="Q23" s="16"/>
      <c r="R23" s="16"/>
      <c r="S23" s="24"/>
      <c r="T23" s="16"/>
      <c r="U23" s="16"/>
    </row>
    <row r="24" spans="1:24" ht="12" customHeight="1" x14ac:dyDescent="0.2">
      <c r="A24" s="60">
        <v>2011</v>
      </c>
      <c r="B24" s="59">
        <v>307271</v>
      </c>
      <c r="C24" s="11">
        <v>30.9</v>
      </c>
      <c r="D24" s="11">
        <v>28.8927363792873</v>
      </c>
      <c r="E24" s="356">
        <v>7.1018742413049063</v>
      </c>
      <c r="F24" s="11">
        <v>21.790862137982433</v>
      </c>
      <c r="G24" s="11">
        <v>7.1598035610259299E-3</v>
      </c>
      <c r="H24" s="57">
        <v>9.7848479029911708</v>
      </c>
      <c r="I24" s="57">
        <v>23.28498296292198</v>
      </c>
      <c r="J24" s="54" t="s">
        <v>105</v>
      </c>
      <c r="K24" s="57">
        <v>12.150604466415601</v>
      </c>
      <c r="L24" s="58">
        <v>25.874228287082001</v>
      </c>
      <c r="M24" s="55" t="s">
        <v>105</v>
      </c>
      <c r="N24" s="1"/>
      <c r="P24" s="24"/>
      <c r="Q24" s="16"/>
      <c r="R24" s="16"/>
      <c r="S24" s="24"/>
      <c r="T24" s="16"/>
      <c r="U24" s="16"/>
    </row>
    <row r="25" spans="1:24" ht="12" customHeight="1" x14ac:dyDescent="0.2">
      <c r="A25" s="110">
        <v>2012</v>
      </c>
      <c r="B25" s="137">
        <v>309621</v>
      </c>
      <c r="C25" s="129">
        <v>31.6</v>
      </c>
      <c r="D25" s="129">
        <v>24.503828874656435</v>
      </c>
      <c r="E25" s="154">
        <v>6.9523708017221049</v>
      </c>
      <c r="F25" s="129">
        <v>17.551458072934327</v>
      </c>
      <c r="G25" s="129">
        <v>3.2297550876717019E-3</v>
      </c>
      <c r="H25" s="141">
        <v>8.9855016294114414</v>
      </c>
      <c r="I25" s="141">
        <v>27.8</v>
      </c>
      <c r="J25" s="141" t="s">
        <v>105</v>
      </c>
      <c r="K25" s="141">
        <v>7.9923519399523943</v>
      </c>
      <c r="L25" s="142">
        <v>30.7</v>
      </c>
      <c r="M25" s="142" t="s">
        <v>105</v>
      </c>
      <c r="N25" s="1"/>
      <c r="P25" s="24"/>
      <c r="Q25" s="16"/>
      <c r="R25" s="16"/>
      <c r="S25" s="24"/>
      <c r="T25" s="16"/>
      <c r="U25" s="16"/>
    </row>
    <row r="26" spans="1:24" ht="12" customHeight="1" x14ac:dyDescent="0.2">
      <c r="A26" s="61">
        <v>2013</v>
      </c>
      <c r="B26" s="59">
        <v>309870</v>
      </c>
      <c r="C26" s="11">
        <v>31.3</v>
      </c>
      <c r="D26" s="95">
        <v>19.399999999999999</v>
      </c>
      <c r="E26" s="318" t="s">
        <v>285</v>
      </c>
      <c r="F26" s="318" t="s">
        <v>285</v>
      </c>
      <c r="G26" s="11">
        <v>7.1598035610259299E-3</v>
      </c>
      <c r="H26" s="57">
        <v>9.2241907896859967</v>
      </c>
      <c r="I26" s="94">
        <v>31.3</v>
      </c>
      <c r="J26" s="54" t="s">
        <v>105</v>
      </c>
      <c r="K26" s="94">
        <v>5.3</v>
      </c>
      <c r="L26" s="355">
        <v>34.81169522703069</v>
      </c>
      <c r="M26" s="55" t="s">
        <v>105</v>
      </c>
      <c r="N26" s="1"/>
      <c r="P26" s="24"/>
      <c r="Q26" s="16"/>
      <c r="R26" s="16"/>
      <c r="S26" s="24"/>
      <c r="T26" s="16"/>
      <c r="U26" s="16"/>
    </row>
    <row r="27" spans="1:24" ht="12" customHeight="1" x14ac:dyDescent="0.2">
      <c r="A27" s="145">
        <v>2014</v>
      </c>
      <c r="B27" s="147">
        <v>313796</v>
      </c>
      <c r="C27" s="146">
        <v>31.7</v>
      </c>
      <c r="D27" s="146">
        <v>15</v>
      </c>
      <c r="E27" s="359" t="s">
        <v>285</v>
      </c>
      <c r="F27" s="359" t="s">
        <v>285</v>
      </c>
      <c r="G27" s="134">
        <v>0</v>
      </c>
      <c r="H27" s="148">
        <v>9.2505959285650547</v>
      </c>
      <c r="I27" s="143">
        <v>34.700000000000003</v>
      </c>
      <c r="J27" s="148" t="s">
        <v>105</v>
      </c>
      <c r="K27" s="143">
        <f>11572*100/B27</f>
        <v>3.6877461790462593</v>
      </c>
      <c r="L27" s="144">
        <v>37.390215299111524</v>
      </c>
      <c r="M27" s="149">
        <v>0</v>
      </c>
      <c r="N27" s="1"/>
      <c r="P27" s="24"/>
      <c r="Q27" s="16"/>
      <c r="R27" s="16"/>
      <c r="S27" s="24"/>
      <c r="T27" s="16"/>
      <c r="U27" s="16"/>
    </row>
    <row r="28" spans="1:24" ht="12.75" customHeight="1" x14ac:dyDescent="0.2">
      <c r="A28" s="445" t="s">
        <v>97</v>
      </c>
      <c r="B28" s="445"/>
      <c r="C28" s="445"/>
      <c r="D28" s="445"/>
      <c r="E28" s="445"/>
      <c r="F28" s="445"/>
      <c r="G28" s="445"/>
      <c r="H28" s="445"/>
      <c r="I28" s="445"/>
      <c r="J28" s="445"/>
      <c r="K28" s="445"/>
      <c r="L28" s="445"/>
      <c r="M28" s="445"/>
      <c r="N28" s="365"/>
      <c r="O28" s="16"/>
      <c r="P28" s="16"/>
      <c r="Q28" s="16"/>
      <c r="R28" s="16"/>
      <c r="S28" s="16"/>
      <c r="T28" s="16"/>
      <c r="U28" s="16"/>
    </row>
    <row r="29" spans="1:24" ht="12" customHeight="1" x14ac:dyDescent="0.2">
      <c r="A29" s="20">
        <v>1995</v>
      </c>
      <c r="B29" s="56">
        <v>115752</v>
      </c>
      <c r="C29" s="318" t="s">
        <v>285</v>
      </c>
      <c r="D29" s="5">
        <v>53.7</v>
      </c>
      <c r="E29" s="54">
        <v>11.699149906697077</v>
      </c>
      <c r="F29" s="5">
        <v>42.029511369134006</v>
      </c>
      <c r="G29" s="5">
        <v>0.2</v>
      </c>
      <c r="H29" s="54">
        <v>5.0999999999999996</v>
      </c>
      <c r="I29" s="59" t="s">
        <v>122</v>
      </c>
      <c r="J29" s="59" t="s">
        <v>122</v>
      </c>
      <c r="K29" s="54">
        <v>41</v>
      </c>
      <c r="L29" s="59" t="s">
        <v>122</v>
      </c>
      <c r="M29" s="55" t="s">
        <v>122</v>
      </c>
      <c r="N29" s="365"/>
      <c r="O29" s="16"/>
      <c r="P29" s="16"/>
      <c r="Q29" s="16"/>
      <c r="R29" s="16"/>
      <c r="S29" s="16"/>
      <c r="T29" s="16"/>
      <c r="U29" s="16"/>
      <c r="V29" s="16"/>
      <c r="W29" s="16"/>
      <c r="X29" s="16"/>
    </row>
    <row r="30" spans="1:24" ht="12" customHeight="1" x14ac:dyDescent="0.2">
      <c r="A30" s="110">
        <v>1996</v>
      </c>
      <c r="B30" s="137">
        <v>118789</v>
      </c>
      <c r="C30" s="366" t="s">
        <v>93</v>
      </c>
      <c r="D30" s="129">
        <v>54.5</v>
      </c>
      <c r="E30" s="366" t="s">
        <v>93</v>
      </c>
      <c r="F30" s="366" t="s">
        <v>93</v>
      </c>
      <c r="G30" s="129">
        <v>0.2</v>
      </c>
      <c r="H30" s="141">
        <v>5.5</v>
      </c>
      <c r="I30" s="141" t="s">
        <v>105</v>
      </c>
      <c r="J30" s="141" t="s">
        <v>105</v>
      </c>
      <c r="K30" s="141">
        <v>39.799999999999997</v>
      </c>
      <c r="L30" s="141" t="s">
        <v>105</v>
      </c>
      <c r="M30" s="130" t="s">
        <v>105</v>
      </c>
      <c r="N30" s="365"/>
    </row>
    <row r="31" spans="1:24" ht="12" customHeight="1" x14ac:dyDescent="0.2">
      <c r="A31" s="20">
        <v>1997</v>
      </c>
      <c r="B31" s="56">
        <v>117227</v>
      </c>
      <c r="C31" s="367" t="s">
        <v>93</v>
      </c>
      <c r="D31" s="5">
        <v>53.1</v>
      </c>
      <c r="E31" s="368" t="s">
        <v>93</v>
      </c>
      <c r="F31" s="368" t="s">
        <v>93</v>
      </c>
      <c r="G31" s="5">
        <v>0.2</v>
      </c>
      <c r="H31" s="54">
        <v>5.8</v>
      </c>
      <c r="I31" s="54" t="s">
        <v>105</v>
      </c>
      <c r="J31" s="54" t="s">
        <v>105</v>
      </c>
      <c r="K31" s="54">
        <v>40.9</v>
      </c>
      <c r="L31" s="54" t="s">
        <v>105</v>
      </c>
      <c r="M31" s="6" t="s">
        <v>105</v>
      </c>
      <c r="N31" s="365"/>
    </row>
    <row r="32" spans="1:24" ht="12" customHeight="1" x14ac:dyDescent="0.2">
      <c r="A32" s="110">
        <v>1998</v>
      </c>
      <c r="B32" s="137">
        <v>109253</v>
      </c>
      <c r="C32" s="366" t="s">
        <v>93</v>
      </c>
      <c r="D32" s="129">
        <v>52.7</v>
      </c>
      <c r="E32" s="366" t="s">
        <v>93</v>
      </c>
      <c r="F32" s="366" t="s">
        <v>93</v>
      </c>
      <c r="G32" s="129">
        <v>0.2</v>
      </c>
      <c r="H32" s="141">
        <v>6.5</v>
      </c>
      <c r="I32" s="141" t="s">
        <v>105</v>
      </c>
      <c r="J32" s="141" t="s">
        <v>105</v>
      </c>
      <c r="K32" s="141">
        <v>40.6</v>
      </c>
      <c r="L32" s="141" t="s">
        <v>105</v>
      </c>
      <c r="M32" s="130" t="s">
        <v>105</v>
      </c>
      <c r="N32" s="365"/>
    </row>
    <row r="33" spans="1:14" ht="12" customHeight="1" x14ac:dyDescent="0.2">
      <c r="A33" s="20">
        <v>1999</v>
      </c>
      <c r="B33" s="56">
        <v>103300</v>
      </c>
      <c r="C33" s="367" t="s">
        <v>93</v>
      </c>
      <c r="D33" s="5">
        <v>52</v>
      </c>
      <c r="E33" s="368" t="s">
        <v>93</v>
      </c>
      <c r="F33" s="368" t="s">
        <v>93</v>
      </c>
      <c r="G33" s="5">
        <v>0.1</v>
      </c>
      <c r="H33" s="54">
        <v>6.4</v>
      </c>
      <c r="I33" s="54" t="s">
        <v>105</v>
      </c>
      <c r="J33" s="54" t="s">
        <v>105</v>
      </c>
      <c r="K33" s="54">
        <v>41.5</v>
      </c>
      <c r="L33" s="54" t="s">
        <v>105</v>
      </c>
      <c r="M33" s="6" t="s">
        <v>105</v>
      </c>
      <c r="N33" s="365"/>
    </row>
    <row r="34" spans="1:14" ht="12" customHeight="1" x14ac:dyDescent="0.2">
      <c r="A34" s="110">
        <v>2000</v>
      </c>
      <c r="B34" s="137">
        <v>96020</v>
      </c>
      <c r="C34" s="129">
        <v>17.5</v>
      </c>
      <c r="D34" s="129">
        <v>51.5</v>
      </c>
      <c r="E34" s="141">
        <v>13.021245573838783</v>
      </c>
      <c r="F34" s="129">
        <v>38.528431576754841</v>
      </c>
      <c r="G34" s="129">
        <v>0.1</v>
      </c>
      <c r="H34" s="141">
        <v>6.9</v>
      </c>
      <c r="I34" s="141">
        <v>0.1</v>
      </c>
      <c r="J34" s="141">
        <v>0</v>
      </c>
      <c r="K34" s="141">
        <v>41.3</v>
      </c>
      <c r="L34" s="142" t="s">
        <v>122</v>
      </c>
      <c r="M34" s="142" t="s">
        <v>122</v>
      </c>
      <c r="N34" s="365"/>
    </row>
    <row r="35" spans="1:14" ht="12" customHeight="1" x14ac:dyDescent="0.2">
      <c r="A35" s="20">
        <v>2001</v>
      </c>
      <c r="B35" s="56">
        <v>91036</v>
      </c>
      <c r="C35" s="5">
        <v>17.3</v>
      </c>
      <c r="D35" s="5">
        <v>50.5</v>
      </c>
      <c r="E35" s="54">
        <v>12.735621072982116</v>
      </c>
      <c r="F35" s="5">
        <v>37.813612197372471</v>
      </c>
      <c r="G35" s="5">
        <v>0.1</v>
      </c>
      <c r="H35" s="54">
        <v>6.5</v>
      </c>
      <c r="I35" s="54">
        <v>0.1</v>
      </c>
      <c r="J35" s="54">
        <v>0.1</v>
      </c>
      <c r="K35" s="54">
        <v>42.5</v>
      </c>
      <c r="L35" s="54">
        <v>0</v>
      </c>
      <c r="M35" s="6">
        <v>0</v>
      </c>
      <c r="N35" s="365"/>
    </row>
    <row r="36" spans="1:14" ht="12" customHeight="1" x14ac:dyDescent="0.2">
      <c r="A36" s="110">
        <v>2002</v>
      </c>
      <c r="B36" s="137">
        <v>89606</v>
      </c>
      <c r="C36" s="129">
        <v>17.5</v>
      </c>
      <c r="D36" s="129">
        <v>50.4</v>
      </c>
      <c r="E36" s="141">
        <v>12.442247170948374</v>
      </c>
      <c r="F36" s="129">
        <v>38.00749949780149</v>
      </c>
      <c r="G36" s="129">
        <v>0.1</v>
      </c>
      <c r="H36" s="141">
        <v>6.4</v>
      </c>
      <c r="I36" s="141">
        <v>0.4</v>
      </c>
      <c r="J36" s="141">
        <v>0.2</v>
      </c>
      <c r="K36" s="141">
        <v>42.3</v>
      </c>
      <c r="L36" s="141">
        <v>0.1</v>
      </c>
      <c r="M36" s="130">
        <v>0</v>
      </c>
      <c r="N36" s="19"/>
    </row>
    <row r="37" spans="1:14" ht="12" customHeight="1" x14ac:dyDescent="0.2">
      <c r="A37" s="20">
        <v>2003</v>
      </c>
      <c r="B37" s="56">
        <v>91589</v>
      </c>
      <c r="C37" s="5">
        <v>18.2</v>
      </c>
      <c r="D37" s="5">
        <v>49.1</v>
      </c>
      <c r="E37" s="54">
        <v>11.349616220288462</v>
      </c>
      <c r="F37" s="5">
        <v>37.791656203255847</v>
      </c>
      <c r="G37" s="5">
        <v>0.1</v>
      </c>
      <c r="H37" s="54">
        <v>5.5</v>
      </c>
      <c r="I37" s="54">
        <v>0.8</v>
      </c>
      <c r="J37" s="54">
        <v>0.3</v>
      </c>
      <c r="K37" s="54">
        <v>43.6</v>
      </c>
      <c r="L37" s="54">
        <v>0.6</v>
      </c>
      <c r="M37" s="6">
        <v>0.1</v>
      </c>
      <c r="N37" s="19"/>
    </row>
    <row r="38" spans="1:14" ht="12" customHeight="1" x14ac:dyDescent="0.2">
      <c r="A38" s="110">
        <v>2004</v>
      </c>
      <c r="B38" s="137">
        <v>96121</v>
      </c>
      <c r="C38" s="129">
        <v>19.2</v>
      </c>
      <c r="D38" s="129">
        <v>47.5</v>
      </c>
      <c r="E38" s="141">
        <v>10.676126964971235</v>
      </c>
      <c r="F38" s="129">
        <v>36.849387750855698</v>
      </c>
      <c r="G38" s="129">
        <v>0</v>
      </c>
      <c r="H38" s="141">
        <v>5.2</v>
      </c>
      <c r="I38" s="141">
        <v>1.9</v>
      </c>
      <c r="J38" s="141">
        <v>0.6</v>
      </c>
      <c r="K38" s="141">
        <v>43.3</v>
      </c>
      <c r="L38" s="141">
        <v>1.2</v>
      </c>
      <c r="M38" s="130">
        <v>0.1</v>
      </c>
      <c r="N38" s="19"/>
    </row>
    <row r="39" spans="1:14" ht="12" customHeight="1" x14ac:dyDescent="0.2">
      <c r="A39" s="20">
        <v>2005</v>
      </c>
      <c r="B39" s="56">
        <v>102383</v>
      </c>
      <c r="C39" s="5">
        <v>20.5</v>
      </c>
      <c r="D39" s="5">
        <v>45.8</v>
      </c>
      <c r="E39" s="54">
        <v>9.3589756111854516</v>
      </c>
      <c r="F39" s="5">
        <v>36.478712286219391</v>
      </c>
      <c r="G39" s="5">
        <v>0</v>
      </c>
      <c r="H39" s="54">
        <v>4.8</v>
      </c>
      <c r="I39" s="54">
        <v>3</v>
      </c>
      <c r="J39" s="54">
        <v>0.9</v>
      </c>
      <c r="K39" s="54">
        <v>43.4</v>
      </c>
      <c r="L39" s="54">
        <v>1.7</v>
      </c>
      <c r="M39" s="6">
        <v>0.4</v>
      </c>
      <c r="N39" s="19"/>
    </row>
    <row r="40" spans="1:14" ht="12" customHeight="1" x14ac:dyDescent="0.2">
      <c r="A40" s="110">
        <v>2006</v>
      </c>
      <c r="B40" s="137">
        <v>106809</v>
      </c>
      <c r="C40" s="129">
        <v>21.3</v>
      </c>
      <c r="D40" s="129">
        <v>44.8</v>
      </c>
      <c r="E40" s="141">
        <v>8.7782864739862738</v>
      </c>
      <c r="F40" s="129">
        <v>36.006329054667681</v>
      </c>
      <c r="G40" s="129">
        <v>0</v>
      </c>
      <c r="H40" s="141">
        <v>5.0999999999999996</v>
      </c>
      <c r="I40" s="141">
        <v>3.9</v>
      </c>
      <c r="J40" s="141">
        <v>1.2</v>
      </c>
      <c r="K40" s="141">
        <v>42.1</v>
      </c>
      <c r="L40" s="141">
        <v>2.2999999999999998</v>
      </c>
      <c r="M40" s="130">
        <v>0.5</v>
      </c>
      <c r="N40" s="19"/>
    </row>
    <row r="41" spans="1:14" ht="12" customHeight="1" x14ac:dyDescent="0.2">
      <c r="A41" s="60">
        <v>2007</v>
      </c>
      <c r="B41" s="59">
        <v>115623</v>
      </c>
      <c r="C41" s="11">
        <v>23</v>
      </c>
      <c r="D41" s="11">
        <v>43.699782915163937</v>
      </c>
      <c r="E41" s="57">
        <v>8.6072840178857142</v>
      </c>
      <c r="F41" s="11">
        <v>35.092498897278226</v>
      </c>
      <c r="G41" s="11">
        <v>1.5567836849069821E-2</v>
      </c>
      <c r="H41" s="57">
        <v>5.3129567646575513</v>
      </c>
      <c r="I41" s="57">
        <v>5.1685218338911803</v>
      </c>
      <c r="J41" s="57">
        <v>1.288670939173002</v>
      </c>
      <c r="K41" s="57">
        <v>39.796580265172153</v>
      </c>
      <c r="L41" s="57">
        <v>4.0519619798828952</v>
      </c>
      <c r="M41" s="12">
        <v>0.66595746521020904</v>
      </c>
      <c r="N41" s="19"/>
    </row>
    <row r="42" spans="1:14" ht="12" customHeight="1" x14ac:dyDescent="0.2">
      <c r="A42" s="110">
        <v>2008</v>
      </c>
      <c r="B42" s="137">
        <v>124515</v>
      </c>
      <c r="C42" s="129">
        <v>24.7</v>
      </c>
      <c r="D42" s="129">
        <v>39.809661486567883</v>
      </c>
      <c r="E42" s="141">
        <v>6.5992049150704739</v>
      </c>
      <c r="F42" s="129">
        <v>33.21045657149741</v>
      </c>
      <c r="G42" s="129">
        <v>1.2046741356463078E-2</v>
      </c>
      <c r="H42" s="141">
        <v>5.8057262177247724</v>
      </c>
      <c r="I42" s="141">
        <v>7.4456892743846117</v>
      </c>
      <c r="J42" s="141">
        <v>1.5492109384411517</v>
      </c>
      <c r="K42" s="141">
        <v>37.458940689876727</v>
      </c>
      <c r="L42" s="141">
        <v>7.0786652210577037</v>
      </c>
      <c r="M42" s="130">
        <v>0.84005943059069188</v>
      </c>
      <c r="N42" s="19"/>
    </row>
    <row r="43" spans="1:14" ht="12" customHeight="1" x14ac:dyDescent="0.2">
      <c r="A43" s="60">
        <v>2009</v>
      </c>
      <c r="B43" s="59">
        <v>139480</v>
      </c>
      <c r="C43" s="11">
        <v>27.8</v>
      </c>
      <c r="D43" s="11">
        <v>36.135646687697161</v>
      </c>
      <c r="E43" s="57">
        <v>6.6504158302265557</v>
      </c>
      <c r="F43" s="11">
        <v>29.485230857470608</v>
      </c>
      <c r="G43" s="11">
        <v>1.0037281330656726E-2</v>
      </c>
      <c r="H43" s="57">
        <v>6.0954975623745344</v>
      </c>
      <c r="I43" s="57">
        <v>10.152710065959278</v>
      </c>
      <c r="J43" s="57">
        <v>2.0569257241181531</v>
      </c>
      <c r="K43" s="57">
        <v>29.954115285345566</v>
      </c>
      <c r="L43" s="57">
        <v>14.562661313449956</v>
      </c>
      <c r="M43" s="12">
        <v>1.0324060797246917</v>
      </c>
      <c r="N43" s="19"/>
    </row>
    <row r="44" spans="1:14" ht="12" customHeight="1" x14ac:dyDescent="0.2">
      <c r="A44" s="110">
        <v>2010</v>
      </c>
      <c r="B44" s="137">
        <v>141681</v>
      </c>
      <c r="C44" s="129">
        <v>28.3</v>
      </c>
      <c r="D44" s="129">
        <v>32.996661514246796</v>
      </c>
      <c r="E44" s="141">
        <v>5.9598675898673781</v>
      </c>
      <c r="F44" s="129">
        <v>27.036793924379417</v>
      </c>
      <c r="G44" s="129">
        <v>1.1998786005180652E-2</v>
      </c>
      <c r="H44" s="141">
        <v>5.7396545761252389</v>
      </c>
      <c r="I44" s="141">
        <v>16.342346539056049</v>
      </c>
      <c r="J44" s="141">
        <v>8.0462447328858502E-2</v>
      </c>
      <c r="K44" s="141">
        <v>22.787812056662503</v>
      </c>
      <c r="L44" s="141">
        <v>22.030476916453161</v>
      </c>
      <c r="M44" s="130">
        <v>1.0587164122218221E-2</v>
      </c>
      <c r="N44" s="19"/>
    </row>
    <row r="45" spans="1:14" ht="12" customHeight="1" x14ac:dyDescent="0.2">
      <c r="A45" s="60">
        <v>2011</v>
      </c>
      <c r="B45" s="59">
        <v>149349</v>
      </c>
      <c r="C45" s="11">
        <v>29.5</v>
      </c>
      <c r="D45" s="11">
        <v>28.8</v>
      </c>
      <c r="E45" s="57">
        <v>5.5889225907103501</v>
      </c>
      <c r="F45" s="11">
        <v>23.251578517432321</v>
      </c>
      <c r="G45" s="11">
        <v>8.7044439534245E-3</v>
      </c>
      <c r="H45" s="57">
        <v>5.5413829349999997</v>
      </c>
      <c r="I45" s="57">
        <v>22</v>
      </c>
      <c r="J45" s="59" t="s">
        <v>122</v>
      </c>
      <c r="K45" s="57">
        <v>14.922764799999999</v>
      </c>
      <c r="L45" s="57">
        <v>28.7</v>
      </c>
      <c r="M45" s="55" t="s">
        <v>122</v>
      </c>
      <c r="N45" s="369"/>
    </row>
    <row r="46" spans="1:14" ht="12" customHeight="1" x14ac:dyDescent="0.2">
      <c r="A46" s="110">
        <v>2012</v>
      </c>
      <c r="B46" s="137">
        <v>150741</v>
      </c>
      <c r="C46" s="129">
        <v>30.3</v>
      </c>
      <c r="D46" s="129">
        <v>24.207747062842888</v>
      </c>
      <c r="E46" s="141">
        <v>5.2122514777001614</v>
      </c>
      <c r="F46" s="129">
        <v>18.995495585142727</v>
      </c>
      <c r="G46" s="129">
        <v>5.9705057018329451E-3</v>
      </c>
      <c r="H46" s="141">
        <v>5.0099176733602668</v>
      </c>
      <c r="I46" s="141">
        <v>26.8</v>
      </c>
      <c r="J46" s="142" t="s">
        <v>122</v>
      </c>
      <c r="K46" s="141">
        <v>9.8208184899927691</v>
      </c>
      <c r="L46" s="141">
        <v>34.200000000000003</v>
      </c>
      <c r="M46" s="142" t="s">
        <v>122</v>
      </c>
      <c r="N46" s="369"/>
    </row>
    <row r="47" spans="1:14" ht="12" customHeight="1" x14ac:dyDescent="0.2">
      <c r="A47" s="61">
        <v>2013</v>
      </c>
      <c r="B47" s="59">
        <v>150193</v>
      </c>
      <c r="C47" s="11">
        <v>29.7</v>
      </c>
      <c r="D47" s="95">
        <v>19.2</v>
      </c>
      <c r="E47" s="318" t="s">
        <v>285</v>
      </c>
      <c r="F47" s="318" t="s">
        <v>285</v>
      </c>
      <c r="G47" s="11">
        <v>8.7044439534245E-3</v>
      </c>
      <c r="H47" s="94">
        <v>5.1866598310174243</v>
      </c>
      <c r="I47" s="94">
        <v>30.3</v>
      </c>
      <c r="J47" s="59" t="s">
        <v>122</v>
      </c>
      <c r="K47" s="94">
        <v>6.6</v>
      </c>
      <c r="L47" s="94">
        <v>38.728169754915342</v>
      </c>
      <c r="M47" s="55" t="s">
        <v>122</v>
      </c>
      <c r="N47" s="369"/>
    </row>
    <row r="48" spans="1:14" ht="12" customHeight="1" x14ac:dyDescent="0.2">
      <c r="A48" s="145">
        <v>2014</v>
      </c>
      <c r="B48" s="137">
        <v>153135</v>
      </c>
      <c r="C48" s="146">
        <v>30.2</v>
      </c>
      <c r="D48" s="146">
        <v>14.2</v>
      </c>
      <c r="E48" s="370" t="s">
        <v>285</v>
      </c>
      <c r="F48" s="370" t="s">
        <v>285</v>
      </c>
      <c r="G48" s="129">
        <v>0</v>
      </c>
      <c r="H48" s="143">
        <v>5.12423678453652</v>
      </c>
      <c r="I48" s="143">
        <v>34.4</v>
      </c>
      <c r="J48" s="142" t="s">
        <v>122</v>
      </c>
      <c r="K48" s="143">
        <f>7136*100/B48</f>
        <v>4.6599405753093679</v>
      </c>
      <c r="L48" s="143">
        <v>41.630587390211254</v>
      </c>
      <c r="M48" s="142" t="s">
        <v>122</v>
      </c>
      <c r="N48" s="369"/>
    </row>
    <row r="49" spans="1:14" x14ac:dyDescent="0.2">
      <c r="A49" s="445" t="s">
        <v>98</v>
      </c>
      <c r="B49" s="445"/>
      <c r="C49" s="445"/>
      <c r="D49" s="445"/>
      <c r="E49" s="445"/>
      <c r="F49" s="445"/>
      <c r="G49" s="445"/>
      <c r="H49" s="445"/>
      <c r="I49" s="445"/>
      <c r="J49" s="445"/>
      <c r="K49" s="445"/>
      <c r="L49" s="445"/>
      <c r="M49" s="445"/>
    </row>
    <row r="50" spans="1:14" ht="12" customHeight="1" x14ac:dyDescent="0.2">
      <c r="A50" s="20">
        <v>1995</v>
      </c>
      <c r="B50" s="56">
        <v>81263</v>
      </c>
      <c r="C50" s="318" t="s">
        <v>285</v>
      </c>
      <c r="D50" s="5">
        <v>48.2</v>
      </c>
      <c r="E50" s="54">
        <v>14.337398323960473</v>
      </c>
      <c r="F50" s="5">
        <v>33.876425925698044</v>
      </c>
      <c r="G50" s="5">
        <v>0.2</v>
      </c>
      <c r="H50" s="54">
        <v>20.5</v>
      </c>
      <c r="I50" s="55" t="s">
        <v>122</v>
      </c>
      <c r="J50" s="55" t="s">
        <v>122</v>
      </c>
      <c r="K50" s="54">
        <v>31.1</v>
      </c>
      <c r="L50" s="55" t="s">
        <v>122</v>
      </c>
      <c r="M50" s="55" t="s">
        <v>122</v>
      </c>
    </row>
    <row r="51" spans="1:14" ht="12" customHeight="1" x14ac:dyDescent="0.2">
      <c r="A51" s="110">
        <v>1996</v>
      </c>
      <c r="B51" s="137">
        <v>83253</v>
      </c>
      <c r="C51" s="366" t="s">
        <v>93</v>
      </c>
      <c r="D51" s="129">
        <f>100-G51-H51-K51</f>
        <v>49.2</v>
      </c>
      <c r="E51" s="366" t="s">
        <v>93</v>
      </c>
      <c r="F51" s="366" t="s">
        <v>93</v>
      </c>
      <c r="G51" s="129">
        <v>0.2</v>
      </c>
      <c r="H51" s="141">
        <v>19.899999999999999</v>
      </c>
      <c r="I51" s="141" t="s">
        <v>105</v>
      </c>
      <c r="J51" s="141" t="s">
        <v>105</v>
      </c>
      <c r="K51" s="141">
        <v>30.7</v>
      </c>
      <c r="L51" s="141" t="s">
        <v>105</v>
      </c>
      <c r="M51" s="130" t="s">
        <v>105</v>
      </c>
    </row>
    <row r="52" spans="1:14" ht="12" customHeight="1" x14ac:dyDescent="0.2">
      <c r="A52" s="20">
        <v>1997</v>
      </c>
      <c r="B52" s="56">
        <v>83846</v>
      </c>
      <c r="C52" s="367" t="s">
        <v>93</v>
      </c>
      <c r="D52" s="5">
        <f>100-G52-H52-K52</f>
        <v>49.3</v>
      </c>
      <c r="E52" s="368" t="s">
        <v>93</v>
      </c>
      <c r="F52" s="368" t="s">
        <v>93</v>
      </c>
      <c r="G52" s="5">
        <v>0.2</v>
      </c>
      <c r="H52" s="54">
        <v>19.7</v>
      </c>
      <c r="I52" s="54" t="s">
        <v>105</v>
      </c>
      <c r="J52" s="54" t="s">
        <v>105</v>
      </c>
      <c r="K52" s="54">
        <v>30.8</v>
      </c>
      <c r="L52" s="54" t="s">
        <v>105</v>
      </c>
      <c r="M52" s="6" t="s">
        <v>105</v>
      </c>
    </row>
    <row r="53" spans="1:14" ht="12" customHeight="1" x14ac:dyDescent="0.2">
      <c r="A53" s="110">
        <v>1998</v>
      </c>
      <c r="B53" s="137">
        <v>81633</v>
      </c>
      <c r="C53" s="366" t="s">
        <v>93</v>
      </c>
      <c r="D53" s="129">
        <f>100-G53-H53-K53</f>
        <v>48.900000000000013</v>
      </c>
      <c r="E53" s="366" t="s">
        <v>93</v>
      </c>
      <c r="F53" s="366" t="s">
        <v>93</v>
      </c>
      <c r="G53" s="129">
        <v>0.1</v>
      </c>
      <c r="H53" s="141">
        <v>20.100000000000001</v>
      </c>
      <c r="I53" s="141" t="s">
        <v>105</v>
      </c>
      <c r="J53" s="141" t="s">
        <v>105</v>
      </c>
      <c r="K53" s="141">
        <v>30.9</v>
      </c>
      <c r="L53" s="141" t="s">
        <v>105</v>
      </c>
      <c r="M53" s="130" t="s">
        <v>105</v>
      </c>
    </row>
    <row r="54" spans="1:14" ht="12" customHeight="1" x14ac:dyDescent="0.2">
      <c r="A54" s="20">
        <v>1999</v>
      </c>
      <c r="B54" s="56">
        <v>81701</v>
      </c>
      <c r="C54" s="367" t="s">
        <v>93</v>
      </c>
      <c r="D54" s="5">
        <f>100-G54-H54-K54</f>
        <v>49.199999999999996</v>
      </c>
      <c r="E54" s="368" t="s">
        <v>93</v>
      </c>
      <c r="F54" s="368" t="s">
        <v>93</v>
      </c>
      <c r="G54" s="5">
        <v>0.2</v>
      </c>
      <c r="H54" s="54">
        <v>20.2</v>
      </c>
      <c r="I54" s="54" t="s">
        <v>105</v>
      </c>
      <c r="J54" s="54" t="s">
        <v>105</v>
      </c>
      <c r="K54" s="54">
        <v>30.4</v>
      </c>
      <c r="L54" s="54" t="s">
        <v>105</v>
      </c>
      <c r="M54" s="6" t="s">
        <v>105</v>
      </c>
    </row>
    <row r="55" spans="1:14" ht="12" customHeight="1" x14ac:dyDescent="0.2">
      <c r="A55" s="110">
        <v>2000</v>
      </c>
      <c r="B55" s="137">
        <v>80634</v>
      </c>
      <c r="C55" s="129">
        <v>16.2</v>
      </c>
      <c r="D55" s="129">
        <v>49.2</v>
      </c>
      <c r="E55" s="141">
        <v>15.554232705806484</v>
      </c>
      <c r="F55" s="129">
        <v>33.679341220824959</v>
      </c>
      <c r="G55" s="129">
        <v>0.1</v>
      </c>
      <c r="H55" s="141">
        <v>19.899999999999999</v>
      </c>
      <c r="I55" s="141">
        <v>0.1</v>
      </c>
      <c r="J55" s="141">
        <v>0</v>
      </c>
      <c r="K55" s="141">
        <v>30.6</v>
      </c>
      <c r="L55" s="142" t="s">
        <v>122</v>
      </c>
      <c r="M55" s="142" t="s">
        <v>122</v>
      </c>
    </row>
    <row r="56" spans="1:14" ht="12" customHeight="1" x14ac:dyDescent="0.2">
      <c r="A56" s="61">
        <v>2001</v>
      </c>
      <c r="B56" s="371">
        <v>80678</v>
      </c>
      <c r="C56" s="7">
        <v>16.600000000000001</v>
      </c>
      <c r="D56" s="7">
        <v>49.4</v>
      </c>
      <c r="E56" s="54">
        <v>15.565581695133742</v>
      </c>
      <c r="F56" s="7">
        <v>33.832023599990087</v>
      </c>
      <c r="G56" s="7">
        <v>0.1</v>
      </c>
      <c r="H56" s="54">
        <v>19</v>
      </c>
      <c r="I56" s="54">
        <v>0.1</v>
      </c>
      <c r="J56" s="54">
        <v>0</v>
      </c>
      <c r="K56" s="54">
        <v>31.3</v>
      </c>
      <c r="L56" s="54">
        <v>0</v>
      </c>
      <c r="M56" s="8">
        <v>0</v>
      </c>
    </row>
    <row r="57" spans="1:14" ht="12" customHeight="1" x14ac:dyDescent="0.2">
      <c r="A57" s="110">
        <v>2002</v>
      </c>
      <c r="B57" s="137">
        <v>83000</v>
      </c>
      <c r="C57" s="129">
        <v>17.2</v>
      </c>
      <c r="D57" s="129">
        <v>50.3</v>
      </c>
      <c r="E57" s="141">
        <v>15.012048192771084</v>
      </c>
      <c r="F57" s="129">
        <v>35.259036144578317</v>
      </c>
      <c r="G57" s="129">
        <v>0.1</v>
      </c>
      <c r="H57" s="141">
        <v>17.5</v>
      </c>
      <c r="I57" s="141">
        <v>0.5</v>
      </c>
      <c r="J57" s="141">
        <v>0.1</v>
      </c>
      <c r="K57" s="141">
        <v>31.4</v>
      </c>
      <c r="L57" s="141">
        <v>0.1</v>
      </c>
      <c r="M57" s="130">
        <v>0</v>
      </c>
      <c r="N57" s="19"/>
    </row>
    <row r="58" spans="1:14" ht="12" customHeight="1" x14ac:dyDescent="0.2">
      <c r="A58" s="20">
        <v>2003</v>
      </c>
      <c r="B58" s="56">
        <v>89939</v>
      </c>
      <c r="C58" s="5">
        <v>18.7</v>
      </c>
      <c r="D58" s="5">
        <v>49</v>
      </c>
      <c r="E58" s="54">
        <v>13.807135947697885</v>
      </c>
      <c r="F58" s="5">
        <v>35.190518017767594</v>
      </c>
      <c r="G58" s="5">
        <v>0.1</v>
      </c>
      <c r="H58" s="54">
        <v>15.7</v>
      </c>
      <c r="I58" s="54">
        <v>0.8</v>
      </c>
      <c r="J58" s="54">
        <v>0.1</v>
      </c>
      <c r="K58" s="54">
        <v>33.799999999999997</v>
      </c>
      <c r="L58" s="54">
        <v>0.4</v>
      </c>
      <c r="M58" s="6">
        <v>0</v>
      </c>
      <c r="N58" s="19"/>
    </row>
    <row r="59" spans="1:14" ht="12" customHeight="1" x14ac:dyDescent="0.2">
      <c r="A59" s="110">
        <v>2004</v>
      </c>
      <c r="B59" s="137">
        <v>95664</v>
      </c>
      <c r="C59" s="129">
        <v>19.7</v>
      </c>
      <c r="D59" s="129">
        <v>47.4</v>
      </c>
      <c r="E59" s="141">
        <v>13.216047834085968</v>
      </c>
      <c r="F59" s="129">
        <v>34.185273457099854</v>
      </c>
      <c r="G59" s="129">
        <v>0</v>
      </c>
      <c r="H59" s="141">
        <v>15.3</v>
      </c>
      <c r="I59" s="141">
        <v>2</v>
      </c>
      <c r="J59" s="141">
        <v>0.3</v>
      </c>
      <c r="K59" s="141">
        <v>34</v>
      </c>
      <c r="L59" s="141">
        <v>0.9</v>
      </c>
      <c r="M59" s="130">
        <v>0</v>
      </c>
      <c r="N59" s="19"/>
    </row>
    <row r="60" spans="1:14" ht="12" customHeight="1" x14ac:dyDescent="0.2">
      <c r="A60" s="20">
        <v>2005</v>
      </c>
      <c r="B60" s="56">
        <v>105553</v>
      </c>
      <c r="C60" s="5">
        <v>21.6</v>
      </c>
      <c r="D60" s="5">
        <v>45.9</v>
      </c>
      <c r="E60" s="54">
        <v>11.729652402110787</v>
      </c>
      <c r="F60" s="5">
        <v>34.185669758320465</v>
      </c>
      <c r="G60" s="5">
        <v>0</v>
      </c>
      <c r="H60" s="54">
        <v>15.5</v>
      </c>
      <c r="I60" s="54">
        <v>3.5</v>
      </c>
      <c r="J60" s="54">
        <v>0.6</v>
      </c>
      <c r="K60" s="54">
        <v>33.1</v>
      </c>
      <c r="L60" s="54">
        <v>1.2</v>
      </c>
      <c r="M60" s="6">
        <v>0.2</v>
      </c>
      <c r="N60" s="19"/>
    </row>
    <row r="61" spans="1:14" ht="12" customHeight="1" x14ac:dyDescent="0.2">
      <c r="A61" s="110">
        <v>2006</v>
      </c>
      <c r="B61" s="137">
        <v>113973</v>
      </c>
      <c r="C61" s="129">
        <v>23.2</v>
      </c>
      <c r="D61" s="129">
        <v>45.2</v>
      </c>
      <c r="E61" s="141">
        <v>11.469383099506024</v>
      </c>
      <c r="F61" s="129">
        <v>33.743956902073293</v>
      </c>
      <c r="G61" s="129">
        <v>0</v>
      </c>
      <c r="H61" s="141">
        <v>15.8</v>
      </c>
      <c r="I61" s="141">
        <v>5.5</v>
      </c>
      <c r="J61" s="141">
        <v>0.8</v>
      </c>
      <c r="K61" s="141">
        <v>30.8</v>
      </c>
      <c r="L61" s="141">
        <v>1.7</v>
      </c>
      <c r="M61" s="130">
        <v>0.2</v>
      </c>
      <c r="N61" s="19"/>
    </row>
    <row r="62" spans="1:14" ht="12" customHeight="1" x14ac:dyDescent="0.2">
      <c r="A62" s="20">
        <v>2007</v>
      </c>
      <c r="B62" s="56">
        <v>124254</v>
      </c>
      <c r="C62" s="5">
        <v>25.2</v>
      </c>
      <c r="D62" s="5">
        <v>44.3</v>
      </c>
      <c r="E62" s="57">
        <v>11.67044924107071</v>
      </c>
      <c r="F62" s="5">
        <v>32.594524119947849</v>
      </c>
      <c r="G62" s="5">
        <v>8.8528337115907751E-3</v>
      </c>
      <c r="H62" s="57">
        <v>15.789431326154491</v>
      </c>
      <c r="I62" s="57">
        <v>6.7587361372672117</v>
      </c>
      <c r="J62" s="57">
        <v>1.0301479228032902</v>
      </c>
      <c r="K62" s="57">
        <v>28.531073446327682</v>
      </c>
      <c r="L62" s="57">
        <v>3.2980829590999079</v>
      </c>
      <c r="M62" s="6">
        <v>0.31870201361726785</v>
      </c>
      <c r="N62" s="19"/>
    </row>
    <row r="63" spans="1:14" ht="12" customHeight="1" x14ac:dyDescent="0.2">
      <c r="A63" s="110">
        <v>2008</v>
      </c>
      <c r="B63" s="137">
        <v>135983</v>
      </c>
      <c r="C63" s="129">
        <v>27.7</v>
      </c>
      <c r="D63" s="129">
        <v>40.9</v>
      </c>
      <c r="E63" s="141">
        <v>9.62105557312311</v>
      </c>
      <c r="F63" s="129">
        <v>31.314208393696269</v>
      </c>
      <c r="G63" s="129">
        <v>6.6184743681195445E-3</v>
      </c>
      <c r="H63" s="141">
        <v>16.368957884441436</v>
      </c>
      <c r="I63" s="141">
        <v>9.7835758881624901</v>
      </c>
      <c r="J63" s="141">
        <v>1.4398858680864519</v>
      </c>
      <c r="K63" s="141">
        <v>25.14358412448615</v>
      </c>
      <c r="L63" s="141">
        <v>5.8433774810086554</v>
      </c>
      <c r="M63" s="130">
        <v>0.4787363126273137</v>
      </c>
      <c r="N63" s="19"/>
    </row>
    <row r="64" spans="1:14" ht="12" customHeight="1" x14ac:dyDescent="0.2">
      <c r="A64" s="20">
        <v>2009</v>
      </c>
      <c r="B64" s="56">
        <v>149395</v>
      </c>
      <c r="C64" s="5">
        <v>30.6</v>
      </c>
      <c r="D64" s="5">
        <v>37</v>
      </c>
      <c r="E64" s="57">
        <v>9.5391412028514999</v>
      </c>
      <c r="F64" s="5">
        <v>27.444024231065296</v>
      </c>
      <c r="G64" s="5">
        <v>1.3387328893202583E-3</v>
      </c>
      <c r="H64" s="57">
        <v>16.208039091000366</v>
      </c>
      <c r="I64" s="57">
        <v>12.960942467954082</v>
      </c>
      <c r="J64" s="57">
        <v>1.8601693497104992</v>
      </c>
      <c r="K64" s="57">
        <v>19.705478764349543</v>
      </c>
      <c r="L64" s="57">
        <v>11.669734596204693</v>
      </c>
      <c r="M64" s="6">
        <v>0.61113156397469792</v>
      </c>
      <c r="N64" s="19"/>
    </row>
    <row r="65" spans="1:14" ht="12" customHeight="1" x14ac:dyDescent="0.2">
      <c r="A65" s="110">
        <v>2010</v>
      </c>
      <c r="B65" s="137">
        <v>153200</v>
      </c>
      <c r="C65" s="129">
        <v>31.5</v>
      </c>
      <c r="D65" s="129">
        <v>33.4</v>
      </c>
      <c r="E65" s="141">
        <v>8.8505221932114875</v>
      </c>
      <c r="F65" s="129">
        <v>24.556135770234988</v>
      </c>
      <c r="G65" s="129">
        <v>7.8328981723237608E-3</v>
      </c>
      <c r="H65" s="141">
        <v>14.655352480417754</v>
      </c>
      <c r="I65" s="141">
        <v>19.733681462140993</v>
      </c>
      <c r="J65" s="141">
        <v>7.8328981723237601E-2</v>
      </c>
      <c r="K65" s="141">
        <v>14.759791122715404</v>
      </c>
      <c r="L65" s="141">
        <v>17.354438642297652</v>
      </c>
      <c r="M65" s="130">
        <v>3.9164490861618804E-3</v>
      </c>
      <c r="N65" s="369"/>
    </row>
    <row r="66" spans="1:14" ht="12" customHeight="1" x14ac:dyDescent="0.2">
      <c r="A66" s="60">
        <v>2011</v>
      </c>
      <c r="B66" s="59">
        <v>157922</v>
      </c>
      <c r="C66" s="11">
        <v>32.299999999999997</v>
      </c>
      <c r="D66" s="11">
        <v>28.938969871202243</v>
      </c>
      <c r="E66" s="57">
        <v>8.53269335494738</v>
      </c>
      <c r="F66" s="11">
        <v>20.409442636238143</v>
      </c>
      <c r="G66" s="11">
        <v>5.6990160000000003E-3</v>
      </c>
      <c r="H66" s="57">
        <v>13.797950889999999</v>
      </c>
      <c r="I66" s="57">
        <v>24.53869632</v>
      </c>
      <c r="J66" s="55" t="s">
        <v>122</v>
      </c>
      <c r="K66" s="57">
        <v>9.5395195099999999</v>
      </c>
      <c r="L66" s="57">
        <v>23.175998280000002</v>
      </c>
      <c r="M66" s="55" t="s">
        <v>122</v>
      </c>
      <c r="N66" s="369"/>
    </row>
    <row r="67" spans="1:14" ht="12" customHeight="1" x14ac:dyDescent="0.2">
      <c r="A67" s="110">
        <v>2012</v>
      </c>
      <c r="B67" s="137">
        <v>158880</v>
      </c>
      <c r="C67" s="129">
        <v>32.9</v>
      </c>
      <c r="D67" s="129">
        <v>24.784743202416916</v>
      </c>
      <c r="E67" s="141">
        <v>8.603348439073514</v>
      </c>
      <c r="F67" s="129">
        <v>16.181394763343405</v>
      </c>
      <c r="G67" s="129">
        <v>6.2940584088620342E-4</v>
      </c>
      <c r="H67" s="141">
        <v>12.757426988922457</v>
      </c>
      <c r="I67" s="141">
        <v>28.7</v>
      </c>
      <c r="J67" s="142" t="s">
        <v>122</v>
      </c>
      <c r="K67" s="141">
        <v>6.2575528700906338</v>
      </c>
      <c r="L67" s="141">
        <v>27.5</v>
      </c>
      <c r="M67" s="142" t="s">
        <v>122</v>
      </c>
      <c r="N67" s="369"/>
    </row>
    <row r="68" spans="1:14" ht="12" customHeight="1" x14ac:dyDescent="0.2">
      <c r="A68" s="60">
        <v>2013</v>
      </c>
      <c r="B68" s="59">
        <v>159677</v>
      </c>
      <c r="C68" s="11">
        <v>32.9</v>
      </c>
      <c r="D68" s="11">
        <v>19.5</v>
      </c>
      <c r="E68" s="318" t="s">
        <v>285</v>
      </c>
      <c r="F68" s="318" t="s">
        <v>285</v>
      </c>
      <c r="G68" s="11">
        <v>5.6990160000000003E-3</v>
      </c>
      <c r="H68" s="94">
        <v>13</v>
      </c>
      <c r="I68" s="94">
        <v>32.200000000000003</v>
      </c>
      <c r="J68" s="55" t="s">
        <v>122</v>
      </c>
      <c r="K68" s="94">
        <v>4.0999999999999996</v>
      </c>
      <c r="L68" s="94">
        <v>31.127839325638632</v>
      </c>
      <c r="M68" s="55" t="s">
        <v>122</v>
      </c>
      <c r="N68" s="369"/>
    </row>
    <row r="69" spans="1:14" ht="12" customHeight="1" x14ac:dyDescent="0.2">
      <c r="A69" s="145">
        <v>2014</v>
      </c>
      <c r="B69" s="147">
        <v>160661</v>
      </c>
      <c r="C69" s="134">
        <v>33.200000000000003</v>
      </c>
      <c r="D69" s="134">
        <v>15.7</v>
      </c>
      <c r="E69" s="359" t="s">
        <v>285</v>
      </c>
      <c r="F69" s="359" t="s">
        <v>285</v>
      </c>
      <c r="G69" s="134">
        <v>0</v>
      </c>
      <c r="H69" s="143">
        <v>13.2</v>
      </c>
      <c r="I69" s="143">
        <v>35</v>
      </c>
      <c r="J69" s="148" t="s">
        <v>122</v>
      </c>
      <c r="K69" s="143">
        <f>4436*100/B69</f>
        <v>2.7610932335787779</v>
      </c>
      <c r="L69" s="143">
        <v>33.34847909573574</v>
      </c>
      <c r="M69" s="149">
        <v>0</v>
      </c>
      <c r="N69" s="369"/>
    </row>
    <row r="70" spans="1:14" ht="150" customHeight="1" x14ac:dyDescent="0.2">
      <c r="A70" s="442" t="s">
        <v>331</v>
      </c>
      <c r="B70" s="442"/>
      <c r="C70" s="442"/>
      <c r="D70" s="442"/>
      <c r="E70" s="442"/>
      <c r="F70" s="442"/>
      <c r="G70" s="442"/>
      <c r="H70" s="442"/>
      <c r="I70" s="442"/>
      <c r="J70" s="442"/>
      <c r="K70" s="442"/>
      <c r="L70" s="442"/>
      <c r="M70" s="442"/>
      <c r="N70" s="9"/>
    </row>
    <row r="71" spans="1:14" x14ac:dyDescent="0.2">
      <c r="A71" s="62"/>
      <c r="B71" s="9"/>
      <c r="C71" s="9"/>
      <c r="D71" s="9"/>
      <c r="E71" s="9"/>
      <c r="F71" s="9"/>
      <c r="G71" s="9"/>
      <c r="H71" s="9"/>
      <c r="I71" s="9"/>
      <c r="J71" s="9"/>
      <c r="K71" s="9"/>
      <c r="L71" s="9"/>
      <c r="M71" s="9"/>
      <c r="N71" s="9"/>
    </row>
    <row r="72" spans="1:14" x14ac:dyDescent="0.2">
      <c r="A72" s="62"/>
      <c r="B72" s="9"/>
      <c r="C72" s="9"/>
      <c r="D72" s="9"/>
      <c r="E72" s="9"/>
      <c r="F72" s="9"/>
      <c r="G72" s="9"/>
      <c r="H72" s="9"/>
      <c r="I72" s="9"/>
      <c r="J72" s="9"/>
      <c r="K72" s="9"/>
      <c r="L72" s="9"/>
      <c r="M72" s="9"/>
      <c r="N72" s="9"/>
    </row>
    <row r="73" spans="1:14" x14ac:dyDescent="0.2">
      <c r="A73" s="62"/>
      <c r="B73" s="9"/>
      <c r="C73" s="9"/>
      <c r="D73" s="9"/>
      <c r="E73" s="9"/>
      <c r="F73" s="9"/>
      <c r="G73" s="9"/>
      <c r="H73" s="9"/>
      <c r="I73" s="9"/>
      <c r="J73" s="9"/>
      <c r="K73" s="9"/>
      <c r="L73" s="9"/>
      <c r="M73" s="9"/>
      <c r="N73" s="9"/>
    </row>
    <row r="74" spans="1:14" x14ac:dyDescent="0.2">
      <c r="A74" s="62"/>
      <c r="B74" s="9"/>
      <c r="C74" s="9"/>
      <c r="D74" s="9"/>
      <c r="E74" s="9"/>
      <c r="F74" s="9"/>
      <c r="G74" s="9"/>
      <c r="H74" s="9"/>
      <c r="I74" s="9"/>
      <c r="J74" s="9"/>
      <c r="K74" s="9"/>
      <c r="L74" s="9"/>
      <c r="M74" s="9"/>
      <c r="N74" s="9"/>
    </row>
    <row r="75" spans="1:14" x14ac:dyDescent="0.2">
      <c r="A75" s="63"/>
      <c r="B75" s="2"/>
      <c r="C75" s="2"/>
      <c r="D75" s="2"/>
      <c r="E75" s="2"/>
      <c r="F75" s="2"/>
      <c r="G75" s="2"/>
      <c r="H75" s="2"/>
      <c r="I75" s="2"/>
      <c r="J75" s="2"/>
      <c r="K75" s="2"/>
      <c r="L75" s="2"/>
      <c r="M75" s="2"/>
      <c r="N75" s="2"/>
    </row>
  </sheetData>
  <mergeCells count="20">
    <mergeCell ref="I4:I5"/>
    <mergeCell ref="J4:J5"/>
    <mergeCell ref="K4:K5"/>
    <mergeCell ref="L4:L5"/>
    <mergeCell ref="A70:M70"/>
    <mergeCell ref="D4:D5"/>
    <mergeCell ref="M4:M5"/>
    <mergeCell ref="A7:M7"/>
    <mergeCell ref="A28:M28"/>
    <mergeCell ref="A49:M49"/>
    <mergeCell ref="A1:B1"/>
    <mergeCell ref="A2:M2"/>
    <mergeCell ref="A3:A6"/>
    <mergeCell ref="B3:B5"/>
    <mergeCell ref="C3:C5"/>
    <mergeCell ref="G4:G5"/>
    <mergeCell ref="H4:H5"/>
    <mergeCell ref="C6:M6"/>
    <mergeCell ref="D3:M3"/>
    <mergeCell ref="E4:F4"/>
  </mergeCells>
  <phoneticPr fontId="39" type="noConversion"/>
  <hyperlinks>
    <hyperlink ref="A1" location="Inhalt!A1" display="Inhalt!A1"/>
  </hyperlinks>
  <pageMargins left="0.23622047244094491" right="0.23622047244094491" top="0.74803149606299213" bottom="0.74803149606299213" header="0.31496062992125984" footer="0.31496062992125984"/>
  <pageSetup paperSize="9" scale="70" orientation="portrait" r:id="rId1"/>
  <headerFooter>
    <oddHeader>&amp;CBildung in Deutschland 2016 - (Web-)Tabellen F4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98"/>
  <sheetViews>
    <sheetView zoomScaleNormal="100" workbookViewId="0">
      <selection sqref="A1:C1"/>
    </sheetView>
  </sheetViews>
  <sheetFormatPr baseColWidth="10" defaultRowHeight="12.75" x14ac:dyDescent="0.2"/>
  <cols>
    <col min="1" max="1" width="5.85546875" customWidth="1"/>
    <col min="2" max="11" width="10.7109375" customWidth="1"/>
  </cols>
  <sheetData>
    <row r="1" spans="1:11" ht="25.5" customHeight="1" x14ac:dyDescent="0.2">
      <c r="A1" s="429" t="s">
        <v>114</v>
      </c>
      <c r="B1" s="429"/>
      <c r="C1" s="429"/>
    </row>
    <row r="2" spans="1:11" ht="24.75" customHeight="1" x14ac:dyDescent="0.2">
      <c r="A2" s="448" t="s">
        <v>262</v>
      </c>
      <c r="B2" s="448"/>
      <c r="C2" s="448"/>
      <c r="D2" s="448"/>
      <c r="E2" s="448"/>
      <c r="F2" s="448"/>
      <c r="G2" s="448"/>
      <c r="H2" s="448"/>
      <c r="I2" s="448"/>
      <c r="J2" s="448"/>
      <c r="K2" s="448"/>
    </row>
    <row r="3" spans="1:11" ht="24.75" customHeight="1" x14ac:dyDescent="0.2">
      <c r="A3" s="449" t="s">
        <v>86</v>
      </c>
      <c r="B3" s="451" t="s">
        <v>23</v>
      </c>
      <c r="C3" s="451" t="s">
        <v>109</v>
      </c>
      <c r="D3" s="451"/>
      <c r="E3" s="451"/>
      <c r="F3" s="451"/>
      <c r="G3" s="451"/>
      <c r="H3" s="451"/>
      <c r="I3" s="451"/>
      <c r="J3" s="451"/>
      <c r="K3" s="452"/>
    </row>
    <row r="4" spans="1:11" ht="24.75" customHeight="1" x14ac:dyDescent="0.2">
      <c r="A4" s="450"/>
      <c r="B4" s="451"/>
      <c r="C4" s="446" t="s">
        <v>111</v>
      </c>
      <c r="D4" s="446" t="s">
        <v>106</v>
      </c>
      <c r="E4" s="446" t="s">
        <v>95</v>
      </c>
      <c r="F4" s="446" t="s">
        <v>73</v>
      </c>
      <c r="G4" s="446" t="s">
        <v>85</v>
      </c>
      <c r="H4" s="446" t="s">
        <v>113</v>
      </c>
      <c r="I4" s="446" t="s">
        <v>47</v>
      </c>
      <c r="J4" s="446" t="s">
        <v>112</v>
      </c>
      <c r="K4" s="447" t="s">
        <v>336</v>
      </c>
    </row>
    <row r="5" spans="1:11" ht="24.75" customHeight="1" x14ac:dyDescent="0.2">
      <c r="A5" s="450"/>
      <c r="B5" s="451"/>
      <c r="C5" s="446"/>
      <c r="D5" s="446"/>
      <c r="E5" s="446"/>
      <c r="F5" s="446"/>
      <c r="G5" s="446"/>
      <c r="H5" s="446"/>
      <c r="I5" s="446"/>
      <c r="J5" s="446"/>
      <c r="K5" s="447"/>
    </row>
    <row r="6" spans="1:11" ht="24.75" customHeight="1" x14ac:dyDescent="0.2">
      <c r="A6" s="450"/>
      <c r="B6" s="451"/>
      <c r="C6" s="446"/>
      <c r="D6" s="446"/>
      <c r="E6" s="446"/>
      <c r="F6" s="446"/>
      <c r="G6" s="446"/>
      <c r="H6" s="446"/>
      <c r="I6" s="446"/>
      <c r="J6" s="446"/>
      <c r="K6" s="447"/>
    </row>
    <row r="7" spans="1:11" ht="12.75" customHeight="1" x14ac:dyDescent="0.2">
      <c r="A7" s="455" t="s">
        <v>354</v>
      </c>
      <c r="B7" s="455"/>
      <c r="C7" s="455"/>
      <c r="D7" s="455"/>
      <c r="E7" s="455"/>
      <c r="F7" s="455"/>
      <c r="G7" s="455"/>
      <c r="H7" s="455"/>
      <c r="I7" s="455"/>
      <c r="J7" s="455"/>
      <c r="K7" s="455"/>
    </row>
    <row r="8" spans="1:11" ht="12.75" customHeight="1" x14ac:dyDescent="0.2">
      <c r="A8" s="247">
        <v>1995</v>
      </c>
      <c r="B8" s="388">
        <v>197015</v>
      </c>
      <c r="C8" s="388">
        <v>27125</v>
      </c>
      <c r="D8" s="388">
        <v>2431</v>
      </c>
      <c r="E8" s="388">
        <v>66538</v>
      </c>
      <c r="F8" s="388">
        <v>27800</v>
      </c>
      <c r="G8" s="388">
        <v>12075</v>
      </c>
      <c r="H8" s="389">
        <v>944</v>
      </c>
      <c r="I8" s="388">
        <v>5527</v>
      </c>
      <c r="J8" s="388">
        <v>47295</v>
      </c>
      <c r="K8" s="390">
        <v>7280</v>
      </c>
    </row>
    <row r="9" spans="1:11" ht="12.75" customHeight="1" x14ac:dyDescent="0.2">
      <c r="A9" s="391">
        <v>2000</v>
      </c>
      <c r="B9" s="392">
        <v>176654</v>
      </c>
      <c r="C9" s="392">
        <v>29911</v>
      </c>
      <c r="D9" s="392">
        <v>2547</v>
      </c>
      <c r="E9" s="392">
        <v>62732</v>
      </c>
      <c r="F9" s="392">
        <v>21844</v>
      </c>
      <c r="G9" s="392">
        <v>10620</v>
      </c>
      <c r="H9" s="393">
        <v>884</v>
      </c>
      <c r="I9" s="392">
        <v>4761</v>
      </c>
      <c r="J9" s="392">
        <v>35725</v>
      </c>
      <c r="K9" s="394">
        <v>7630</v>
      </c>
    </row>
    <row r="10" spans="1:11" ht="12.75" customHeight="1" x14ac:dyDescent="0.2">
      <c r="A10" s="247">
        <v>2005</v>
      </c>
      <c r="B10" s="388">
        <v>207936</v>
      </c>
      <c r="C10" s="388">
        <v>35732</v>
      </c>
      <c r="D10" s="388">
        <v>2876</v>
      </c>
      <c r="E10" s="388">
        <v>76566</v>
      </c>
      <c r="F10" s="388">
        <v>30737</v>
      </c>
      <c r="G10" s="388">
        <v>11817</v>
      </c>
      <c r="H10" s="389">
        <v>866</v>
      </c>
      <c r="I10" s="388">
        <v>5312</v>
      </c>
      <c r="J10" s="388">
        <v>34339</v>
      </c>
      <c r="K10" s="390">
        <v>9678</v>
      </c>
    </row>
    <row r="11" spans="1:11" ht="12.75" customHeight="1" x14ac:dyDescent="0.2">
      <c r="A11" s="391">
        <v>2006</v>
      </c>
      <c r="B11" s="392">
        <v>220782</v>
      </c>
      <c r="C11" s="392">
        <v>39769</v>
      </c>
      <c r="D11" s="392">
        <v>3113</v>
      </c>
      <c r="E11" s="392">
        <v>79235</v>
      </c>
      <c r="F11" s="392">
        <v>34062</v>
      </c>
      <c r="G11" s="392">
        <v>12230</v>
      </c>
      <c r="H11" s="393">
        <v>899</v>
      </c>
      <c r="I11" s="392">
        <v>5328</v>
      </c>
      <c r="J11" s="392">
        <v>35627</v>
      </c>
      <c r="K11" s="394">
        <v>10503</v>
      </c>
    </row>
    <row r="12" spans="1:11" ht="12.75" customHeight="1" x14ac:dyDescent="0.2">
      <c r="A12" s="395">
        <v>2007</v>
      </c>
      <c r="B12" s="396">
        <v>239877</v>
      </c>
      <c r="C12" s="396">
        <v>43827</v>
      </c>
      <c r="D12" s="396">
        <v>3435</v>
      </c>
      <c r="E12" s="396">
        <v>85838</v>
      </c>
      <c r="F12" s="396">
        <v>38417</v>
      </c>
      <c r="G12" s="396">
        <v>13358</v>
      </c>
      <c r="H12" s="397">
        <v>873</v>
      </c>
      <c r="I12" s="396">
        <v>5661</v>
      </c>
      <c r="J12" s="396">
        <v>38065</v>
      </c>
      <c r="K12" s="398">
        <v>10399</v>
      </c>
    </row>
    <row r="13" spans="1:11" ht="12.75" customHeight="1" x14ac:dyDescent="0.2">
      <c r="A13" s="391">
        <v>2008</v>
      </c>
      <c r="B13" s="392">
        <v>260498</v>
      </c>
      <c r="C13" s="392">
        <v>50680</v>
      </c>
      <c r="D13" s="392">
        <v>3996</v>
      </c>
      <c r="E13" s="392">
        <v>87196</v>
      </c>
      <c r="F13" s="392">
        <v>43333</v>
      </c>
      <c r="G13" s="392">
        <v>14345</v>
      </c>
      <c r="H13" s="392">
        <v>841</v>
      </c>
      <c r="I13" s="392">
        <v>6363</v>
      </c>
      <c r="J13" s="392">
        <v>42558</v>
      </c>
      <c r="K13" s="394">
        <v>11185</v>
      </c>
    </row>
    <row r="14" spans="1:11" ht="12.75" customHeight="1" x14ac:dyDescent="0.2">
      <c r="A14" s="247">
        <v>2009</v>
      </c>
      <c r="B14" s="388">
        <v>288875</v>
      </c>
      <c r="C14" s="388">
        <v>53003</v>
      </c>
      <c r="D14" s="388">
        <v>4404</v>
      </c>
      <c r="E14" s="388">
        <v>102095</v>
      </c>
      <c r="F14" s="388">
        <v>47900</v>
      </c>
      <c r="G14" s="388">
        <v>15142</v>
      </c>
      <c r="H14" s="389">
        <v>942</v>
      </c>
      <c r="I14" s="388">
        <v>6787</v>
      </c>
      <c r="J14" s="388">
        <v>47057</v>
      </c>
      <c r="K14" s="390">
        <v>11544</v>
      </c>
    </row>
    <row r="15" spans="1:11" ht="12.75" customHeight="1" x14ac:dyDescent="0.2">
      <c r="A15" s="399">
        <v>2010</v>
      </c>
      <c r="B15" s="392">
        <v>294881</v>
      </c>
      <c r="C15" s="392">
        <v>54808</v>
      </c>
      <c r="D15" s="392">
        <v>4619</v>
      </c>
      <c r="E15" s="392">
        <v>102866</v>
      </c>
      <c r="F15" s="392">
        <v>48561</v>
      </c>
      <c r="G15" s="392">
        <v>15222</v>
      </c>
      <c r="H15" s="393">
        <v>910</v>
      </c>
      <c r="I15" s="392">
        <v>6215</v>
      </c>
      <c r="J15" s="392">
        <v>49860</v>
      </c>
      <c r="K15" s="394">
        <v>11820</v>
      </c>
    </row>
    <row r="16" spans="1:11" ht="12.75" customHeight="1" x14ac:dyDescent="0.2">
      <c r="A16" s="241">
        <v>2011</v>
      </c>
      <c r="B16" s="388">
        <v>307271</v>
      </c>
      <c r="C16" s="388">
        <v>56140</v>
      </c>
      <c r="D16" s="388">
        <v>4585</v>
      </c>
      <c r="E16" s="388">
        <v>105589</v>
      </c>
      <c r="F16" s="388">
        <v>49593</v>
      </c>
      <c r="G16" s="388">
        <v>15686</v>
      </c>
      <c r="H16" s="389">
        <v>958</v>
      </c>
      <c r="I16" s="388">
        <v>6563</v>
      </c>
      <c r="J16" s="388">
        <v>55631</v>
      </c>
      <c r="K16" s="390">
        <v>12525</v>
      </c>
    </row>
    <row r="17" spans="1:11" ht="12.75" customHeight="1" x14ac:dyDescent="0.2">
      <c r="A17" s="399">
        <v>2012</v>
      </c>
      <c r="B17" s="392">
        <v>309621</v>
      </c>
      <c r="C17" s="392">
        <v>55659</v>
      </c>
      <c r="D17" s="392">
        <v>4381</v>
      </c>
      <c r="E17" s="392">
        <v>105024</v>
      </c>
      <c r="F17" s="392">
        <v>48231</v>
      </c>
      <c r="G17" s="392">
        <v>15856</v>
      </c>
      <c r="H17" s="393">
        <v>940</v>
      </c>
      <c r="I17" s="392">
        <v>6405</v>
      </c>
      <c r="J17" s="392">
        <v>60259</v>
      </c>
      <c r="K17" s="394">
        <v>12866</v>
      </c>
    </row>
    <row r="18" spans="1:11" ht="12.75" customHeight="1" x14ac:dyDescent="0.2">
      <c r="A18" s="400">
        <v>2013</v>
      </c>
      <c r="B18" s="388">
        <v>309870</v>
      </c>
      <c r="C18" s="388">
        <v>56313</v>
      </c>
      <c r="D18" s="388">
        <v>3503</v>
      </c>
      <c r="E18" s="388">
        <v>105105</v>
      </c>
      <c r="F18" s="388">
        <v>46707</v>
      </c>
      <c r="G18" s="388">
        <v>16534</v>
      </c>
      <c r="H18" s="388">
        <v>965</v>
      </c>
      <c r="I18" s="388">
        <v>6193</v>
      </c>
      <c r="J18" s="388">
        <v>62007</v>
      </c>
      <c r="K18" s="390">
        <v>12542</v>
      </c>
    </row>
    <row r="19" spans="1:11" ht="12.75" customHeight="1" x14ac:dyDescent="0.2">
      <c r="A19" s="401">
        <v>2014</v>
      </c>
      <c r="B19" s="392">
        <v>313796</v>
      </c>
      <c r="C19" s="392">
        <v>57016</v>
      </c>
      <c r="D19" s="392">
        <v>3474</v>
      </c>
      <c r="E19" s="392">
        <v>107400</v>
      </c>
      <c r="F19" s="392">
        <v>47046</v>
      </c>
      <c r="G19" s="392">
        <v>17331</v>
      </c>
      <c r="H19" s="393">
        <v>966</v>
      </c>
      <c r="I19" s="392">
        <v>6042</v>
      </c>
      <c r="J19" s="392">
        <v>62607</v>
      </c>
      <c r="K19" s="394">
        <v>11913</v>
      </c>
    </row>
    <row r="20" spans="1:11" ht="12.75" customHeight="1" x14ac:dyDescent="0.2">
      <c r="A20" s="453" t="s">
        <v>24</v>
      </c>
      <c r="B20" s="453"/>
      <c r="C20" s="453"/>
      <c r="D20" s="453"/>
      <c r="E20" s="453"/>
      <c r="F20" s="453"/>
      <c r="G20" s="453"/>
      <c r="H20" s="453"/>
      <c r="I20" s="453"/>
      <c r="J20" s="453"/>
      <c r="K20" s="453"/>
    </row>
    <row r="21" spans="1:11" ht="12.75" customHeight="1" x14ac:dyDescent="0.2">
      <c r="A21" s="241">
        <v>1995</v>
      </c>
      <c r="B21" s="389">
        <v>100</v>
      </c>
      <c r="C21" s="402">
        <v>13.8</v>
      </c>
      <c r="D21" s="402">
        <v>1.2</v>
      </c>
      <c r="E21" s="402">
        <v>33.799999999999997</v>
      </c>
      <c r="F21" s="402">
        <v>14.1</v>
      </c>
      <c r="G21" s="402">
        <v>6.1</v>
      </c>
      <c r="H21" s="402">
        <v>0.5</v>
      </c>
      <c r="I21" s="402">
        <v>2.8</v>
      </c>
      <c r="J21" s="402">
        <v>24</v>
      </c>
      <c r="K21" s="403">
        <v>3.7</v>
      </c>
    </row>
    <row r="22" spans="1:11" ht="12.75" customHeight="1" x14ac:dyDescent="0.2">
      <c r="A22" s="399">
        <v>2000</v>
      </c>
      <c r="B22" s="393">
        <v>100</v>
      </c>
      <c r="C22" s="404">
        <v>16.899999999999999</v>
      </c>
      <c r="D22" s="404">
        <v>1.4</v>
      </c>
      <c r="E22" s="404">
        <v>35.5</v>
      </c>
      <c r="F22" s="404">
        <v>12.4</v>
      </c>
      <c r="G22" s="404">
        <v>6</v>
      </c>
      <c r="H22" s="404">
        <v>0.5</v>
      </c>
      <c r="I22" s="404">
        <v>2.7</v>
      </c>
      <c r="J22" s="404">
        <v>20.2</v>
      </c>
      <c r="K22" s="405">
        <v>4.3</v>
      </c>
    </row>
    <row r="23" spans="1:11" ht="12.75" customHeight="1" x14ac:dyDescent="0.2">
      <c r="A23" s="241">
        <v>2005</v>
      </c>
      <c r="B23" s="389">
        <v>100</v>
      </c>
      <c r="C23" s="402">
        <v>17.2</v>
      </c>
      <c r="D23" s="402">
        <v>1.4</v>
      </c>
      <c r="E23" s="402">
        <v>36.799999999999997</v>
      </c>
      <c r="F23" s="402">
        <v>14.8</v>
      </c>
      <c r="G23" s="402">
        <v>5.7</v>
      </c>
      <c r="H23" s="402">
        <v>0.4</v>
      </c>
      <c r="I23" s="402">
        <v>2.6</v>
      </c>
      <c r="J23" s="402">
        <v>16.5</v>
      </c>
      <c r="K23" s="403">
        <v>4.7</v>
      </c>
    </row>
    <row r="24" spans="1:11" ht="12.75" customHeight="1" x14ac:dyDescent="0.2">
      <c r="A24" s="399">
        <v>2006</v>
      </c>
      <c r="B24" s="393">
        <v>100</v>
      </c>
      <c r="C24" s="404">
        <v>18</v>
      </c>
      <c r="D24" s="404">
        <v>1.4</v>
      </c>
      <c r="E24" s="404">
        <v>35.9</v>
      </c>
      <c r="F24" s="404">
        <v>15.4</v>
      </c>
      <c r="G24" s="404">
        <v>5.5</v>
      </c>
      <c r="H24" s="404">
        <v>0.4</v>
      </c>
      <c r="I24" s="404">
        <v>2.4</v>
      </c>
      <c r="J24" s="404">
        <v>16.100000000000001</v>
      </c>
      <c r="K24" s="405">
        <v>4.8</v>
      </c>
    </row>
    <row r="25" spans="1:11" ht="12.75" customHeight="1" x14ac:dyDescent="0.2">
      <c r="A25" s="241">
        <v>2007</v>
      </c>
      <c r="B25" s="389">
        <v>100</v>
      </c>
      <c r="C25" s="402">
        <v>18.270613689515876</v>
      </c>
      <c r="D25" s="402">
        <v>1.4319838917445191</v>
      </c>
      <c r="E25" s="402">
        <v>35.784172721853288</v>
      </c>
      <c r="F25" s="402">
        <v>16.015291170057989</v>
      </c>
      <c r="G25" s="402">
        <v>5.5686872855671865</v>
      </c>
      <c r="H25" s="402">
        <v>0.36393651746520095</v>
      </c>
      <c r="I25" s="402">
        <v>2.3599594792331069</v>
      </c>
      <c r="J25" s="402">
        <v>15.868549298181986</v>
      </c>
      <c r="K25" s="403">
        <v>4.3351384251095304</v>
      </c>
    </row>
    <row r="26" spans="1:11" ht="12.75" customHeight="1" x14ac:dyDescent="0.2">
      <c r="A26" s="399">
        <v>2008</v>
      </c>
      <c r="B26" s="393">
        <v>100</v>
      </c>
      <c r="C26" s="404">
        <v>19.455043800720201</v>
      </c>
      <c r="D26" s="404">
        <v>1.5339849058342099</v>
      </c>
      <c r="E26" s="404">
        <v>33.472809772051995</v>
      </c>
      <c r="F26" s="404">
        <v>16.63467665778624</v>
      </c>
      <c r="G26" s="404">
        <v>5.5067601286766115</v>
      </c>
      <c r="H26" s="404">
        <v>0.32284316962126386</v>
      </c>
      <c r="I26" s="404">
        <v>2.4426291180738429</v>
      </c>
      <c r="J26" s="404">
        <v>16.337169575198274</v>
      </c>
      <c r="K26" s="405">
        <v>4.2936989919308397</v>
      </c>
    </row>
    <row r="27" spans="1:11" ht="12.75" customHeight="1" x14ac:dyDescent="0.2">
      <c r="A27" s="241">
        <v>2009</v>
      </c>
      <c r="B27" s="389">
        <v>100</v>
      </c>
      <c r="C27" s="402">
        <v>18.348074426655128</v>
      </c>
      <c r="D27" s="402">
        <v>1.5245348334054523</v>
      </c>
      <c r="E27" s="402">
        <v>35.342276070964949</v>
      </c>
      <c r="F27" s="402">
        <v>16.581566421462572</v>
      </c>
      <c r="G27" s="402">
        <v>5.2417135439203806</v>
      </c>
      <c r="H27" s="402">
        <v>0.32609260060579837</v>
      </c>
      <c r="I27" s="402">
        <v>2.3494591086109908</v>
      </c>
      <c r="J27" s="402">
        <v>16.289744699264389</v>
      </c>
      <c r="K27" s="403">
        <v>3.9961921246213761</v>
      </c>
    </row>
    <row r="28" spans="1:11" ht="12.75" customHeight="1" x14ac:dyDescent="0.2">
      <c r="A28" s="399">
        <v>2010</v>
      </c>
      <c r="B28" s="393">
        <v>100</v>
      </c>
      <c r="C28" s="404">
        <v>18.586480648125857</v>
      </c>
      <c r="D28" s="404">
        <v>1.5663945795083443</v>
      </c>
      <c r="E28" s="404">
        <v>34.883902319918882</v>
      </c>
      <c r="F28" s="404">
        <v>16.467998955510868</v>
      </c>
      <c r="G28" s="404">
        <v>5.162082331516781</v>
      </c>
      <c r="H28" s="404">
        <v>0.30859906199449949</v>
      </c>
      <c r="I28" s="404">
        <v>2.1076298574679275</v>
      </c>
      <c r="J28" s="404">
        <v>16.908515638511805</v>
      </c>
      <c r="K28" s="405">
        <v>4.0083966074450368</v>
      </c>
    </row>
    <row r="29" spans="1:11" ht="12.75" customHeight="1" x14ac:dyDescent="0.2">
      <c r="A29" s="241">
        <v>2011</v>
      </c>
      <c r="B29" s="388">
        <v>100</v>
      </c>
      <c r="C29" s="406">
        <v>18.270516905272501</v>
      </c>
      <c r="D29" s="406">
        <v>1.49216815124108</v>
      </c>
      <c r="E29" s="406">
        <v>34.3634771911439</v>
      </c>
      <c r="F29" s="406">
        <v>16.1398244546345</v>
      </c>
      <c r="G29" s="406">
        <v>5.1049399390114898</v>
      </c>
      <c r="H29" s="402">
        <v>0.31177690052103801</v>
      </c>
      <c r="I29" s="406">
        <v>2.1358995805005998</v>
      </c>
      <c r="J29" s="406">
        <v>18.104865086519698</v>
      </c>
      <c r="K29" s="407">
        <v>4.0762063455386199</v>
      </c>
    </row>
    <row r="30" spans="1:11" ht="12.75" customHeight="1" x14ac:dyDescent="0.2">
      <c r="A30" s="399">
        <v>2012</v>
      </c>
      <c r="B30" s="392">
        <v>100</v>
      </c>
      <c r="C30" s="408">
        <v>17.976493842471925</v>
      </c>
      <c r="D30" s="408">
        <v>1.4149557039089726</v>
      </c>
      <c r="E30" s="408">
        <v>33.920179832763282</v>
      </c>
      <c r="F30" s="408">
        <v>15.577431763349386</v>
      </c>
      <c r="G30" s="408">
        <v>5.1210996670122508</v>
      </c>
      <c r="H30" s="408">
        <v>0.30359697824114001</v>
      </c>
      <c r="I30" s="408">
        <v>2.0686581336537251</v>
      </c>
      <c r="J30" s="408">
        <v>19.462181182800908</v>
      </c>
      <c r="K30" s="409">
        <v>4.1554028957984119</v>
      </c>
    </row>
    <row r="31" spans="1:11" ht="12.75" customHeight="1" x14ac:dyDescent="0.2">
      <c r="A31" s="400">
        <v>2013</v>
      </c>
      <c r="B31" s="388">
        <v>100</v>
      </c>
      <c r="C31" s="406">
        <v>18.173104850421144</v>
      </c>
      <c r="D31" s="406">
        <v>1.1304740697711944</v>
      </c>
      <c r="E31" s="406">
        <v>33.919062832800854</v>
      </c>
      <c r="F31" s="406">
        <v>15.073095168941814</v>
      </c>
      <c r="G31" s="406">
        <v>5.3357859747636107</v>
      </c>
      <c r="H31" s="406">
        <v>0.31142091844967246</v>
      </c>
      <c r="I31" s="406">
        <v>1.9985800496982606</v>
      </c>
      <c r="J31" s="406">
        <v>20.010649627263046</v>
      </c>
      <c r="K31" s="407">
        <v>4.0475037919127379</v>
      </c>
    </row>
    <row r="32" spans="1:11" ht="12.75" customHeight="1" x14ac:dyDescent="0.2">
      <c r="A32" s="401">
        <v>2014</v>
      </c>
      <c r="B32" s="392">
        <v>100</v>
      </c>
      <c r="C32" s="408">
        <v>18.169766345013958</v>
      </c>
      <c r="D32" s="408">
        <v>1.1070886818187613</v>
      </c>
      <c r="E32" s="408">
        <v>34.226057693533377</v>
      </c>
      <c r="F32" s="408">
        <v>14.992542925977387</v>
      </c>
      <c r="G32" s="408">
        <v>5.5230149523894507</v>
      </c>
      <c r="H32" s="408">
        <v>0.30784331221557953</v>
      </c>
      <c r="I32" s="408">
        <v>1.9254547540440285</v>
      </c>
      <c r="J32" s="408">
        <v>19.95149715101531</v>
      </c>
      <c r="K32" s="409">
        <v>3.796415505615113</v>
      </c>
    </row>
    <row r="33" spans="1:11" ht="12.75" customHeight="1" x14ac:dyDescent="0.2">
      <c r="A33" s="453" t="s">
        <v>108</v>
      </c>
      <c r="B33" s="453"/>
      <c r="C33" s="453"/>
      <c r="D33" s="453"/>
      <c r="E33" s="453"/>
      <c r="F33" s="453"/>
      <c r="G33" s="453"/>
      <c r="H33" s="453"/>
      <c r="I33" s="453"/>
      <c r="J33" s="453"/>
      <c r="K33" s="453"/>
    </row>
    <row r="34" spans="1:11" ht="12.75" customHeight="1" x14ac:dyDescent="0.2">
      <c r="A34" s="241">
        <v>1995</v>
      </c>
      <c r="B34" s="402">
        <v>41.2</v>
      </c>
      <c r="C34" s="402">
        <v>72.2</v>
      </c>
      <c r="D34" s="402">
        <v>51.9</v>
      </c>
      <c r="E34" s="402">
        <v>45.3</v>
      </c>
      <c r="F34" s="402">
        <v>37.5</v>
      </c>
      <c r="G34" s="402">
        <v>44.6</v>
      </c>
      <c r="H34" s="402">
        <v>63.8</v>
      </c>
      <c r="I34" s="402">
        <v>47</v>
      </c>
      <c r="J34" s="402">
        <v>14</v>
      </c>
      <c r="K34" s="403">
        <v>63.1</v>
      </c>
    </row>
    <row r="35" spans="1:11" ht="12.75" customHeight="1" x14ac:dyDescent="0.2">
      <c r="A35" s="399">
        <v>2000</v>
      </c>
      <c r="B35" s="404">
        <v>45.6</v>
      </c>
      <c r="C35" s="404">
        <v>72.7</v>
      </c>
      <c r="D35" s="404">
        <v>53.5</v>
      </c>
      <c r="E35" s="404">
        <v>46.3</v>
      </c>
      <c r="F35" s="404">
        <v>38.299999999999997</v>
      </c>
      <c r="G35" s="404">
        <v>47.6</v>
      </c>
      <c r="H35" s="404">
        <v>77.8</v>
      </c>
      <c r="I35" s="404">
        <v>51.9</v>
      </c>
      <c r="J35" s="404">
        <v>19.5</v>
      </c>
      <c r="K35" s="405">
        <v>64.7</v>
      </c>
    </row>
    <row r="36" spans="1:11" ht="12.75" customHeight="1" x14ac:dyDescent="0.2">
      <c r="A36" s="241">
        <v>2005</v>
      </c>
      <c r="B36" s="402">
        <v>50.8</v>
      </c>
      <c r="C36" s="402">
        <v>76.8</v>
      </c>
      <c r="D36" s="402">
        <v>49.9</v>
      </c>
      <c r="E36" s="402">
        <v>52.2</v>
      </c>
      <c r="F36" s="402">
        <v>39.6</v>
      </c>
      <c r="G36" s="402">
        <v>57.3</v>
      </c>
      <c r="H36" s="402">
        <v>85.2</v>
      </c>
      <c r="I36" s="402">
        <v>56.8</v>
      </c>
      <c r="J36" s="402">
        <v>22.4</v>
      </c>
      <c r="K36" s="403">
        <v>65.3</v>
      </c>
    </row>
    <row r="37" spans="1:11" ht="12.75" customHeight="1" x14ac:dyDescent="0.2">
      <c r="A37" s="399">
        <v>2006</v>
      </c>
      <c r="B37" s="404">
        <v>51.6</v>
      </c>
      <c r="C37" s="404">
        <v>77.099999999999994</v>
      </c>
      <c r="D37" s="404">
        <v>51.1</v>
      </c>
      <c r="E37" s="404">
        <v>52.8</v>
      </c>
      <c r="F37" s="404">
        <v>40.299999999999997</v>
      </c>
      <c r="G37" s="404">
        <v>60.4</v>
      </c>
      <c r="H37" s="404">
        <v>84.6</v>
      </c>
      <c r="I37" s="404">
        <v>57.1</v>
      </c>
      <c r="J37" s="404">
        <v>22.5</v>
      </c>
      <c r="K37" s="405">
        <v>66</v>
      </c>
    </row>
    <row r="38" spans="1:11" ht="12.75" customHeight="1" x14ac:dyDescent="0.2">
      <c r="A38" s="410">
        <v>2007</v>
      </c>
      <c r="B38" s="411">
        <v>51.799047011593444</v>
      </c>
      <c r="C38" s="411">
        <v>77.162479749925851</v>
      </c>
      <c r="D38" s="411">
        <v>50.742358078602621</v>
      </c>
      <c r="E38" s="411">
        <v>52.954402479088515</v>
      </c>
      <c r="F38" s="411">
        <v>40.146289403128819</v>
      </c>
      <c r="G38" s="411">
        <v>62.090133253481063</v>
      </c>
      <c r="H38" s="411">
        <v>85.567010309278345</v>
      </c>
      <c r="I38" s="411">
        <v>57.940293234410881</v>
      </c>
      <c r="J38" s="411">
        <v>22.674372783396819</v>
      </c>
      <c r="K38" s="412">
        <v>65.96788152706992</v>
      </c>
    </row>
    <row r="39" spans="1:11" ht="12.75" customHeight="1" x14ac:dyDescent="0.2">
      <c r="A39" s="399">
        <v>2008</v>
      </c>
      <c r="B39" s="404">
        <v>52.201168531044381</v>
      </c>
      <c r="C39" s="404">
        <v>77.204025256511443</v>
      </c>
      <c r="D39" s="404">
        <v>49.749749749749753</v>
      </c>
      <c r="E39" s="404">
        <v>53.208862791871191</v>
      </c>
      <c r="F39" s="404">
        <v>40.874160570465925</v>
      </c>
      <c r="G39" s="404">
        <v>64.21052631578948</v>
      </c>
      <c r="H39" s="404">
        <v>86.682520808561236</v>
      </c>
      <c r="I39" s="404">
        <v>57.724343862957724</v>
      </c>
      <c r="J39" s="404">
        <v>22.808872597396494</v>
      </c>
      <c r="K39" s="405">
        <v>66.508717031738939</v>
      </c>
    </row>
    <row r="40" spans="1:11" ht="12.75" customHeight="1" x14ac:dyDescent="0.2">
      <c r="A40" s="410">
        <v>2009</v>
      </c>
      <c r="B40" s="411">
        <v>51.716140199048034</v>
      </c>
      <c r="C40" s="411">
        <v>77.105069524366542</v>
      </c>
      <c r="D40" s="411">
        <v>47.956403269754766</v>
      </c>
      <c r="E40" s="411">
        <v>53.302316469954455</v>
      </c>
      <c r="F40" s="411">
        <v>40.029227557411275</v>
      </c>
      <c r="G40" s="411">
        <v>65.248976357152287</v>
      </c>
      <c r="H40" s="411">
        <v>85.98726114649682</v>
      </c>
      <c r="I40" s="411">
        <v>58.538382201267126</v>
      </c>
      <c r="J40" s="411">
        <v>22.596000595023057</v>
      </c>
      <c r="K40" s="412">
        <v>65.185377685377688</v>
      </c>
    </row>
    <row r="41" spans="1:11" ht="12.75" customHeight="1" x14ac:dyDescent="0.2">
      <c r="A41" s="399">
        <v>2010</v>
      </c>
      <c r="B41" s="404">
        <v>51.953160766546503</v>
      </c>
      <c r="C41" s="404">
        <v>77.090935629835059</v>
      </c>
      <c r="D41" s="404">
        <v>45.85408096990691</v>
      </c>
      <c r="E41" s="404">
        <v>54.159780685552072</v>
      </c>
      <c r="F41" s="404">
        <v>41.05969811165339</v>
      </c>
      <c r="G41" s="404">
        <v>65.615556431480755</v>
      </c>
      <c r="H41" s="404">
        <v>86.813186813186817</v>
      </c>
      <c r="I41" s="404">
        <v>59.050683829444893</v>
      </c>
      <c r="J41" s="404">
        <v>21.965503409546731</v>
      </c>
      <c r="K41" s="405">
        <v>65.812182741116757</v>
      </c>
    </row>
    <row r="42" spans="1:11" ht="12.75" customHeight="1" x14ac:dyDescent="0.2">
      <c r="A42" s="241">
        <v>2011</v>
      </c>
      <c r="B42" s="406">
        <v>51.395022634742602</v>
      </c>
      <c r="C42" s="406">
        <v>76.793729999999996</v>
      </c>
      <c r="D42" s="406">
        <v>43.555070883315103</v>
      </c>
      <c r="E42" s="406">
        <v>54.628910587276998</v>
      </c>
      <c r="F42" s="406">
        <v>39.973383340390697</v>
      </c>
      <c r="G42" s="406">
        <v>65.478770878490295</v>
      </c>
      <c r="H42" s="402">
        <v>88.204592901878897</v>
      </c>
      <c r="I42" s="406">
        <v>57.915587383818298</v>
      </c>
      <c r="J42" s="406">
        <v>22.365228020348301</v>
      </c>
      <c r="K42" s="407">
        <v>66.483033932135697</v>
      </c>
    </row>
    <row r="43" spans="1:11" ht="12.75" customHeight="1" x14ac:dyDescent="0.2">
      <c r="A43" s="399">
        <v>2012</v>
      </c>
      <c r="B43" s="408">
        <v>51.314348832928005</v>
      </c>
      <c r="C43" s="408">
        <v>76.957904382040638</v>
      </c>
      <c r="D43" s="408">
        <v>40.08217301985848</v>
      </c>
      <c r="E43" s="408">
        <v>54.912210542352227</v>
      </c>
      <c r="F43" s="408">
        <v>40.364081192593979</v>
      </c>
      <c r="G43" s="408">
        <v>67.917507568113024</v>
      </c>
      <c r="H43" s="408">
        <v>87.659574468085111</v>
      </c>
      <c r="I43" s="408">
        <v>59.687743950039028</v>
      </c>
      <c r="J43" s="408">
        <v>22.084667850445577</v>
      </c>
      <c r="K43" s="409">
        <v>65.498212342608426</v>
      </c>
    </row>
    <row r="44" spans="1:11" ht="12.75" customHeight="1" x14ac:dyDescent="0.2">
      <c r="A44" s="400">
        <v>2013</v>
      </c>
      <c r="B44" s="406">
        <v>51.530319166101911</v>
      </c>
      <c r="C44" s="406">
        <v>77.284108465185653</v>
      </c>
      <c r="D44" s="406">
        <v>42.27804738795318</v>
      </c>
      <c r="E44" s="406">
        <v>55.361781076066791</v>
      </c>
      <c r="F44" s="406">
        <v>40.163144710642946</v>
      </c>
      <c r="G44" s="406">
        <v>67.031571307608559</v>
      </c>
      <c r="H44" s="406">
        <v>84.559585492227981</v>
      </c>
      <c r="I44" s="406">
        <v>58.097852414015826</v>
      </c>
      <c r="J44" s="406">
        <v>22.594223232860806</v>
      </c>
      <c r="K44" s="407">
        <v>65.547759527985974</v>
      </c>
    </row>
    <row r="45" spans="1:11" ht="12.75" customHeight="1" x14ac:dyDescent="0.2">
      <c r="A45" s="401">
        <v>2014</v>
      </c>
      <c r="B45" s="408">
        <v>51.2</v>
      </c>
      <c r="C45" s="408">
        <v>77.139750245545116</v>
      </c>
      <c r="D45" s="408">
        <v>43.26424870466321</v>
      </c>
      <c r="E45" s="408">
        <v>55.073556797020487</v>
      </c>
      <c r="F45" s="408">
        <v>39.37422947753263</v>
      </c>
      <c r="G45" s="408">
        <v>67.018637124228263</v>
      </c>
      <c r="H45" s="408">
        <v>83.643892339544507</v>
      </c>
      <c r="I45" s="408">
        <v>57.298907646474674</v>
      </c>
      <c r="J45" s="408">
        <v>22.117335122270674</v>
      </c>
      <c r="K45" s="409">
        <v>65.23125996810208</v>
      </c>
    </row>
    <row r="46" spans="1:11" ht="12.75" customHeight="1" x14ac:dyDescent="0.2">
      <c r="A46" s="453" t="s">
        <v>207</v>
      </c>
      <c r="B46" s="453"/>
      <c r="C46" s="453"/>
      <c r="D46" s="453"/>
      <c r="E46" s="453"/>
      <c r="F46" s="453"/>
      <c r="G46" s="453"/>
      <c r="H46" s="453"/>
      <c r="I46" s="453"/>
      <c r="J46" s="453"/>
      <c r="K46" s="453"/>
    </row>
    <row r="47" spans="1:11" ht="12.75" customHeight="1" x14ac:dyDescent="0.2">
      <c r="A47" s="241">
        <v>1995</v>
      </c>
      <c r="B47" s="402">
        <v>36.424637717940257</v>
      </c>
      <c r="C47" s="402">
        <v>3.1188940092165898</v>
      </c>
      <c r="D47" s="402" t="s">
        <v>105</v>
      </c>
      <c r="E47" s="402">
        <v>51.024978207941331</v>
      </c>
      <c r="F47" s="402">
        <v>13.111510791366907</v>
      </c>
      <c r="G47" s="402" t="s">
        <v>105</v>
      </c>
      <c r="H47" s="402" t="s">
        <v>105</v>
      </c>
      <c r="I47" s="402">
        <v>41.215849466256557</v>
      </c>
      <c r="J47" s="402">
        <v>62.112274024738348</v>
      </c>
      <c r="K47" s="403">
        <v>22.884615384615383</v>
      </c>
    </row>
    <row r="48" spans="1:11" ht="12.75" customHeight="1" x14ac:dyDescent="0.2">
      <c r="A48" s="399">
        <v>2000</v>
      </c>
      <c r="B48" s="404">
        <v>35.745015680369534</v>
      </c>
      <c r="C48" s="404">
        <v>3.4903547189996988</v>
      </c>
      <c r="D48" s="404" t="s">
        <v>105</v>
      </c>
      <c r="E48" s="404">
        <v>51.099917107696236</v>
      </c>
      <c r="F48" s="404">
        <v>13.541475920161142</v>
      </c>
      <c r="G48" s="404" t="s">
        <v>105</v>
      </c>
      <c r="H48" s="404" t="s">
        <v>105</v>
      </c>
      <c r="I48" s="404">
        <v>44.381432472169713</v>
      </c>
      <c r="J48" s="404">
        <v>64.223932820153948</v>
      </c>
      <c r="K48" s="405">
        <v>26.605504587155966</v>
      </c>
    </row>
    <row r="49" spans="1:11" ht="12.75" customHeight="1" x14ac:dyDescent="0.2">
      <c r="A49" s="241">
        <v>2005</v>
      </c>
      <c r="B49" s="402">
        <v>39.238515697137579</v>
      </c>
      <c r="C49" s="402">
        <v>4.7744318817866338</v>
      </c>
      <c r="D49" s="402" t="s">
        <v>105</v>
      </c>
      <c r="E49" s="402">
        <v>55.153723584881021</v>
      </c>
      <c r="F49" s="402">
        <v>26.437192959625204</v>
      </c>
      <c r="G49" s="402">
        <v>10.23948548701024</v>
      </c>
      <c r="H49" s="402" t="s">
        <v>105</v>
      </c>
      <c r="I49" s="402">
        <v>49.943524096385545</v>
      </c>
      <c r="J49" s="402">
        <v>66.035702845161481</v>
      </c>
      <c r="K49" s="403">
        <v>30.905145691258522</v>
      </c>
    </row>
    <row r="50" spans="1:11" ht="12.75" customHeight="1" x14ac:dyDescent="0.2">
      <c r="A50" s="399">
        <v>2006</v>
      </c>
      <c r="B50" s="404">
        <v>38.008533304345463</v>
      </c>
      <c r="C50" s="404">
        <v>4.7700470215494475</v>
      </c>
      <c r="D50" s="404" t="s">
        <v>105</v>
      </c>
      <c r="E50" s="404">
        <v>53.706064239288196</v>
      </c>
      <c r="F50" s="404">
        <v>25.515236920908929</v>
      </c>
      <c r="G50" s="404">
        <v>12.31398201144726</v>
      </c>
      <c r="H50" s="404" t="s">
        <v>105</v>
      </c>
      <c r="I50" s="404">
        <v>50.638138138138132</v>
      </c>
      <c r="J50" s="404">
        <v>66.1183933533556</v>
      </c>
      <c r="K50" s="405">
        <v>28.64895744073122</v>
      </c>
    </row>
    <row r="51" spans="1:11" ht="12.75" customHeight="1" x14ac:dyDescent="0.2">
      <c r="A51" s="410">
        <v>2007</v>
      </c>
      <c r="B51" s="411">
        <v>37.517144203070742</v>
      </c>
      <c r="C51" s="411">
        <v>5.9141625025669109</v>
      </c>
      <c r="D51" s="402" t="s">
        <v>105</v>
      </c>
      <c r="E51" s="411">
        <v>51.478366224748953</v>
      </c>
      <c r="F51" s="411">
        <v>24.562042845615224</v>
      </c>
      <c r="G51" s="411">
        <v>13.183111244198233</v>
      </c>
      <c r="H51" s="402" t="s">
        <v>105</v>
      </c>
      <c r="I51" s="411">
        <v>51.139374668786431</v>
      </c>
      <c r="J51" s="411">
        <v>67.363719952712458</v>
      </c>
      <c r="K51" s="412">
        <v>33.474372535820748</v>
      </c>
    </row>
    <row r="52" spans="1:11" ht="12.75" customHeight="1" x14ac:dyDescent="0.2">
      <c r="A52" s="399">
        <v>2008</v>
      </c>
      <c r="B52" s="404">
        <v>37.612956721356788</v>
      </c>
      <c r="C52" s="404">
        <v>5.4794790844514596</v>
      </c>
      <c r="D52" s="404" t="s">
        <v>105</v>
      </c>
      <c r="E52" s="404">
        <v>53.663012064773618</v>
      </c>
      <c r="F52" s="404">
        <v>22.87402210786237</v>
      </c>
      <c r="G52" s="404">
        <v>15.62913907284768</v>
      </c>
      <c r="H52" s="404" t="s">
        <v>105</v>
      </c>
      <c r="I52" s="404">
        <v>51.013672795851015</v>
      </c>
      <c r="J52" s="404">
        <v>68.741482212509979</v>
      </c>
      <c r="K52" s="405">
        <v>33.589628967367005</v>
      </c>
    </row>
    <row r="53" spans="1:11" ht="12.75" customHeight="1" x14ac:dyDescent="0.2">
      <c r="A53" s="410">
        <v>2009</v>
      </c>
      <c r="B53" s="411">
        <v>38.149026395499789</v>
      </c>
      <c r="C53" s="411">
        <v>4.1563685074429753</v>
      </c>
      <c r="D53" s="402" t="s">
        <v>105</v>
      </c>
      <c r="E53" s="411">
        <v>53.033938978402475</v>
      </c>
      <c r="F53" s="411">
        <v>23.350730688935283</v>
      </c>
      <c r="G53" s="411">
        <v>17.771760665698057</v>
      </c>
      <c r="H53" s="402" t="s">
        <v>105</v>
      </c>
      <c r="I53" s="411">
        <v>51.318697509945487</v>
      </c>
      <c r="J53" s="411">
        <v>69.530569309560747</v>
      </c>
      <c r="K53" s="412">
        <v>32.718295218295218</v>
      </c>
    </row>
    <row r="54" spans="1:11" ht="12.75" customHeight="1" x14ac:dyDescent="0.2">
      <c r="A54" s="399">
        <v>2010</v>
      </c>
      <c r="B54" s="404">
        <v>37.949545748963146</v>
      </c>
      <c r="C54" s="404">
        <v>3.5013136768354984</v>
      </c>
      <c r="D54" s="404">
        <v>0.15154795410261962</v>
      </c>
      <c r="E54" s="404">
        <v>53.343184336904329</v>
      </c>
      <c r="F54" s="404">
        <v>22.334795411956097</v>
      </c>
      <c r="G54" s="404">
        <v>20.292996978058074</v>
      </c>
      <c r="H54" s="404" t="s">
        <v>105</v>
      </c>
      <c r="I54" s="404">
        <v>51.987127916331453</v>
      </c>
      <c r="J54" s="404">
        <v>67.735659847573203</v>
      </c>
      <c r="K54" s="405">
        <v>35.270727580372252</v>
      </c>
    </row>
    <row r="55" spans="1:11" ht="12.75" customHeight="1" x14ac:dyDescent="0.2">
      <c r="A55" s="241">
        <v>2011</v>
      </c>
      <c r="B55" s="406">
        <v>37.917994213576939</v>
      </c>
      <c r="C55" s="406">
        <v>3.8671179194869967</v>
      </c>
      <c r="D55" s="406">
        <v>0.10905125408942204</v>
      </c>
      <c r="E55" s="406">
        <v>53.969636988701474</v>
      </c>
      <c r="F55" s="406">
        <v>21.759119230536566</v>
      </c>
      <c r="G55" s="406">
        <v>22.950401632028562</v>
      </c>
      <c r="H55" s="402" t="s">
        <v>105</v>
      </c>
      <c r="I55" s="406">
        <v>50.647569708974551</v>
      </c>
      <c r="J55" s="406">
        <v>63.408890726393565</v>
      </c>
      <c r="K55" s="407">
        <v>34.802395209580837</v>
      </c>
    </row>
    <row r="56" spans="1:11" ht="12.75" customHeight="1" x14ac:dyDescent="0.2">
      <c r="A56" s="399">
        <v>2012</v>
      </c>
      <c r="B56" s="408">
        <v>38.668565762658218</v>
      </c>
      <c r="C56" s="408">
        <v>4.6353689430280811</v>
      </c>
      <c r="D56" s="408">
        <v>0.38803926044282128</v>
      </c>
      <c r="E56" s="408">
        <v>55.702506093845216</v>
      </c>
      <c r="F56" s="408">
        <v>22.373577159917897</v>
      </c>
      <c r="G56" s="408">
        <v>22.464682139253281</v>
      </c>
      <c r="H56" s="404" t="s">
        <v>105</v>
      </c>
      <c r="I56" s="408">
        <v>49.679937548790008</v>
      </c>
      <c r="J56" s="408">
        <v>60.651520934632174</v>
      </c>
      <c r="K56" s="409">
        <v>35.325664542204258</v>
      </c>
    </row>
    <row r="57" spans="1:11" ht="12.75" customHeight="1" x14ac:dyDescent="0.2">
      <c r="A57" s="400">
        <v>2013</v>
      </c>
      <c r="B57" s="406">
        <v>40.088424177881052</v>
      </c>
      <c r="C57" s="406">
        <v>5.8512244064425625</v>
      </c>
      <c r="D57" s="406">
        <v>0.51384527547816161</v>
      </c>
      <c r="E57" s="406">
        <v>58.437752723467007</v>
      </c>
      <c r="F57" s="406">
        <v>23.217076669449977</v>
      </c>
      <c r="G57" s="406">
        <v>23.896213862344258</v>
      </c>
      <c r="H57" s="402" t="s">
        <v>105</v>
      </c>
      <c r="I57" s="406">
        <v>47.715162279993542</v>
      </c>
      <c r="J57" s="406">
        <v>60.062573580402216</v>
      </c>
      <c r="K57" s="407">
        <v>35.839579014511244</v>
      </c>
    </row>
    <row r="58" spans="1:11" ht="12.75" customHeight="1" x14ac:dyDescent="0.2">
      <c r="A58" s="401">
        <v>2014</v>
      </c>
      <c r="B58" s="408">
        <v>41.041313464798783</v>
      </c>
      <c r="C58" s="408">
        <v>6.3034937561386286</v>
      </c>
      <c r="D58" s="408">
        <v>1.0938399539435808</v>
      </c>
      <c r="E58" s="408">
        <v>58.97951582867784</v>
      </c>
      <c r="F58" s="408">
        <v>23.997789397610848</v>
      </c>
      <c r="G58" s="408">
        <v>28.584617160002306</v>
      </c>
      <c r="H58" s="392" t="s">
        <v>105</v>
      </c>
      <c r="I58" s="408">
        <v>50.993048659384307</v>
      </c>
      <c r="J58" s="408">
        <v>61.635280399955271</v>
      </c>
      <c r="K58" s="409">
        <v>32.712163183077308</v>
      </c>
    </row>
    <row r="59" spans="1:11" ht="12.75" customHeight="1" x14ac:dyDescent="0.2">
      <c r="A59" s="455" t="s">
        <v>355</v>
      </c>
      <c r="B59" s="455"/>
      <c r="C59" s="455"/>
      <c r="D59" s="455"/>
      <c r="E59" s="455"/>
      <c r="F59" s="455"/>
      <c r="G59" s="455"/>
      <c r="H59" s="455"/>
      <c r="I59" s="455"/>
      <c r="J59" s="455"/>
      <c r="K59" s="455"/>
    </row>
    <row r="60" spans="1:11" ht="12.75" customHeight="1" x14ac:dyDescent="0.2">
      <c r="A60" s="247">
        <v>1995</v>
      </c>
      <c r="B60" s="402" t="s">
        <v>105</v>
      </c>
      <c r="C60" s="402" t="s">
        <v>105</v>
      </c>
      <c r="D60" s="402" t="s">
        <v>105</v>
      </c>
      <c r="E60" s="402" t="s">
        <v>105</v>
      </c>
      <c r="F60" s="402" t="s">
        <v>105</v>
      </c>
      <c r="G60" s="402" t="s">
        <v>105</v>
      </c>
      <c r="H60" s="402" t="s">
        <v>105</v>
      </c>
      <c r="I60" s="402" t="s">
        <v>105</v>
      </c>
      <c r="J60" s="402" t="s">
        <v>105</v>
      </c>
      <c r="K60" s="403" t="s">
        <v>105</v>
      </c>
    </row>
    <row r="61" spans="1:11" ht="12.75" customHeight="1" x14ac:dyDescent="0.2">
      <c r="A61" s="391">
        <v>2000</v>
      </c>
      <c r="B61" s="392">
        <v>125</v>
      </c>
      <c r="C61" s="392">
        <v>42</v>
      </c>
      <c r="D61" s="404" t="s">
        <v>105</v>
      </c>
      <c r="E61" s="392">
        <v>12</v>
      </c>
      <c r="F61" s="392">
        <v>3</v>
      </c>
      <c r="G61" s="404" t="s">
        <v>105</v>
      </c>
      <c r="H61" s="404" t="s">
        <v>105</v>
      </c>
      <c r="I61" s="393">
        <v>65</v>
      </c>
      <c r="J61" s="392">
        <v>3</v>
      </c>
      <c r="K61" s="405" t="s">
        <v>105</v>
      </c>
    </row>
    <row r="62" spans="1:11" ht="12.75" customHeight="1" x14ac:dyDescent="0.2">
      <c r="A62" s="247">
        <v>2005</v>
      </c>
      <c r="B62" s="388">
        <v>9691</v>
      </c>
      <c r="C62" s="388">
        <v>2103</v>
      </c>
      <c r="D62" s="389">
        <v>51</v>
      </c>
      <c r="E62" s="388">
        <v>2758</v>
      </c>
      <c r="F62" s="388">
        <v>2783</v>
      </c>
      <c r="G62" s="388">
        <v>113</v>
      </c>
      <c r="H62" s="402" t="s">
        <v>105</v>
      </c>
      <c r="I62" s="389">
        <v>604</v>
      </c>
      <c r="J62" s="388">
        <v>1080</v>
      </c>
      <c r="K62" s="413">
        <v>199</v>
      </c>
    </row>
    <row r="63" spans="1:11" ht="12.75" customHeight="1" x14ac:dyDescent="0.2">
      <c r="A63" s="391">
        <v>2006</v>
      </c>
      <c r="B63" s="392">
        <v>14894</v>
      </c>
      <c r="C63" s="392">
        <v>3910</v>
      </c>
      <c r="D63" s="393">
        <v>235</v>
      </c>
      <c r="E63" s="392">
        <v>3531</v>
      </c>
      <c r="F63" s="392">
        <v>3706</v>
      </c>
      <c r="G63" s="392">
        <v>377</v>
      </c>
      <c r="H63" s="404" t="s">
        <v>105</v>
      </c>
      <c r="I63" s="393">
        <v>994</v>
      </c>
      <c r="J63" s="392">
        <v>1638</v>
      </c>
      <c r="K63" s="414">
        <v>503</v>
      </c>
    </row>
    <row r="64" spans="1:11" ht="12.75" customHeight="1" x14ac:dyDescent="0.2">
      <c r="A64" s="247">
        <v>2007</v>
      </c>
      <c r="B64" s="388">
        <v>23157</v>
      </c>
      <c r="C64" s="388">
        <v>5849</v>
      </c>
      <c r="D64" s="389">
        <v>233</v>
      </c>
      <c r="E64" s="388">
        <v>6681</v>
      </c>
      <c r="F64" s="388">
        <v>5398</v>
      </c>
      <c r="G64" s="388">
        <v>486</v>
      </c>
      <c r="H64" s="402" t="s">
        <v>105</v>
      </c>
      <c r="I64" s="389">
        <v>1090</v>
      </c>
      <c r="J64" s="388">
        <v>2566</v>
      </c>
      <c r="K64" s="413">
        <v>854</v>
      </c>
    </row>
    <row r="65" spans="1:11" ht="12.75" customHeight="1" x14ac:dyDescent="0.2">
      <c r="A65" s="399">
        <v>2008</v>
      </c>
      <c r="B65" s="392">
        <v>39335</v>
      </c>
      <c r="C65" s="392">
        <v>8690</v>
      </c>
      <c r="D65" s="393">
        <v>338</v>
      </c>
      <c r="E65" s="392">
        <v>12342</v>
      </c>
      <c r="F65" s="392">
        <v>8417</v>
      </c>
      <c r="G65" s="392">
        <v>918</v>
      </c>
      <c r="H65" s="404" t="s">
        <v>105</v>
      </c>
      <c r="I65" s="393">
        <v>1832</v>
      </c>
      <c r="J65" s="392">
        <v>5397</v>
      </c>
      <c r="K65" s="414">
        <v>1401</v>
      </c>
    </row>
    <row r="66" spans="1:11" ht="12.75" customHeight="1" x14ac:dyDescent="0.2">
      <c r="A66" s="241">
        <v>2009</v>
      </c>
      <c r="B66" s="388">
        <v>71270</v>
      </c>
      <c r="C66" s="388">
        <v>11509</v>
      </c>
      <c r="D66" s="389">
        <v>552</v>
      </c>
      <c r="E66" s="388">
        <v>28473</v>
      </c>
      <c r="F66" s="388">
        <v>12817</v>
      </c>
      <c r="G66" s="388">
        <v>1517</v>
      </c>
      <c r="H66" s="402" t="s">
        <v>105</v>
      </c>
      <c r="I66" s="389">
        <v>2484</v>
      </c>
      <c r="J66" s="388">
        <v>11893</v>
      </c>
      <c r="K66" s="413">
        <v>2024</v>
      </c>
    </row>
    <row r="67" spans="1:11" ht="12.75" customHeight="1" x14ac:dyDescent="0.2">
      <c r="A67" s="399">
        <v>2010</v>
      </c>
      <c r="B67" s="392">
        <v>111186</v>
      </c>
      <c r="C67" s="392">
        <v>16676</v>
      </c>
      <c r="D67" s="393">
        <v>970</v>
      </c>
      <c r="E67" s="392">
        <v>44473</v>
      </c>
      <c r="F67" s="392">
        <v>19665</v>
      </c>
      <c r="G67" s="392">
        <v>2292</v>
      </c>
      <c r="H67" s="404" t="s">
        <v>105</v>
      </c>
      <c r="I67" s="393">
        <v>3422</v>
      </c>
      <c r="J67" s="392">
        <v>20213</v>
      </c>
      <c r="K67" s="414">
        <v>3475</v>
      </c>
    </row>
    <row r="68" spans="1:11" ht="12.75" customHeight="1" x14ac:dyDescent="0.2">
      <c r="A68" s="241">
        <v>2011</v>
      </c>
      <c r="B68" s="388">
        <v>151052</v>
      </c>
      <c r="C68" s="388">
        <v>20472</v>
      </c>
      <c r="D68" s="388">
        <v>1218</v>
      </c>
      <c r="E68" s="388">
        <v>60542</v>
      </c>
      <c r="F68" s="388">
        <v>25044</v>
      </c>
      <c r="G68" s="388">
        <v>3222</v>
      </c>
      <c r="H68" s="402" t="s">
        <v>105</v>
      </c>
      <c r="I68" s="388">
        <v>4490</v>
      </c>
      <c r="J68" s="388">
        <v>31091</v>
      </c>
      <c r="K68" s="390">
        <v>4973</v>
      </c>
    </row>
    <row r="69" spans="1:11" ht="12.75" customHeight="1" x14ac:dyDescent="0.2">
      <c r="A69" s="399">
        <v>2012</v>
      </c>
      <c r="B69" s="392">
        <v>181175</v>
      </c>
      <c r="C69" s="392">
        <v>23897</v>
      </c>
      <c r="D69" s="392">
        <v>1552</v>
      </c>
      <c r="E69" s="392">
        <v>70934</v>
      </c>
      <c r="F69" s="392">
        <v>28716</v>
      </c>
      <c r="G69" s="392">
        <v>3713</v>
      </c>
      <c r="H69" s="404" t="s">
        <v>105</v>
      </c>
      <c r="I69" s="392">
        <v>5003</v>
      </c>
      <c r="J69" s="392">
        <v>41059</v>
      </c>
      <c r="K69" s="394">
        <v>6301</v>
      </c>
    </row>
    <row r="70" spans="1:11" ht="12.75" customHeight="1" x14ac:dyDescent="0.2">
      <c r="A70" s="400">
        <v>2013</v>
      </c>
      <c r="B70" s="388">
        <v>204800</v>
      </c>
      <c r="C70" s="388">
        <v>28119</v>
      </c>
      <c r="D70" s="388">
        <v>1796</v>
      </c>
      <c r="E70" s="388">
        <v>79456</v>
      </c>
      <c r="F70" s="388">
        <v>30725</v>
      </c>
      <c r="G70" s="388">
        <v>4336</v>
      </c>
      <c r="H70" s="402" t="s">
        <v>105</v>
      </c>
      <c r="I70" s="388">
        <v>5477</v>
      </c>
      <c r="J70" s="388">
        <v>47525</v>
      </c>
      <c r="K70" s="390">
        <v>7365</v>
      </c>
    </row>
    <row r="71" spans="1:11" ht="12.75" customHeight="1" x14ac:dyDescent="0.2">
      <c r="A71" s="401">
        <v>2014</v>
      </c>
      <c r="B71" s="392">
        <v>226146</v>
      </c>
      <c r="C71" s="392">
        <v>33179</v>
      </c>
      <c r="D71" s="392">
        <v>1975</v>
      </c>
      <c r="E71" s="392">
        <v>87451</v>
      </c>
      <c r="F71" s="392">
        <v>34291</v>
      </c>
      <c r="G71" s="392">
        <v>5480</v>
      </c>
      <c r="H71" s="392" t="s">
        <v>105</v>
      </c>
      <c r="I71" s="392">
        <v>5643</v>
      </c>
      <c r="J71" s="392">
        <v>52326</v>
      </c>
      <c r="K71" s="415">
        <v>7800</v>
      </c>
    </row>
    <row r="72" spans="1:11" ht="12.75" customHeight="1" x14ac:dyDescent="0.2">
      <c r="A72" s="453" t="s">
        <v>46</v>
      </c>
      <c r="B72" s="453"/>
      <c r="C72" s="453"/>
      <c r="D72" s="453"/>
      <c r="E72" s="453"/>
      <c r="F72" s="453"/>
      <c r="G72" s="453"/>
      <c r="H72" s="453"/>
      <c r="I72" s="453"/>
      <c r="J72" s="453"/>
      <c r="K72" s="453"/>
    </row>
    <row r="73" spans="1:11" ht="12.75" customHeight="1" x14ac:dyDescent="0.2">
      <c r="A73" s="241">
        <v>1995</v>
      </c>
      <c r="B73" s="402" t="s">
        <v>105</v>
      </c>
      <c r="C73" s="402" t="s">
        <v>105</v>
      </c>
      <c r="D73" s="402" t="s">
        <v>105</v>
      </c>
      <c r="E73" s="402" t="s">
        <v>105</v>
      </c>
      <c r="F73" s="402" t="s">
        <v>105</v>
      </c>
      <c r="G73" s="402" t="s">
        <v>105</v>
      </c>
      <c r="H73" s="402" t="s">
        <v>105</v>
      </c>
      <c r="I73" s="402" t="s">
        <v>105</v>
      </c>
      <c r="J73" s="402" t="s">
        <v>105</v>
      </c>
      <c r="K73" s="403" t="s">
        <v>105</v>
      </c>
    </row>
    <row r="74" spans="1:11" ht="12.75" customHeight="1" x14ac:dyDescent="0.2">
      <c r="A74" s="399">
        <v>2000</v>
      </c>
      <c r="B74" s="393">
        <v>100</v>
      </c>
      <c r="C74" s="404">
        <v>33.6</v>
      </c>
      <c r="D74" s="404" t="s">
        <v>105</v>
      </c>
      <c r="E74" s="404">
        <v>9.6</v>
      </c>
      <c r="F74" s="404">
        <v>2.4</v>
      </c>
      <c r="G74" s="404" t="s">
        <v>105</v>
      </c>
      <c r="H74" s="404" t="s">
        <v>105</v>
      </c>
      <c r="I74" s="404">
        <v>52</v>
      </c>
      <c r="J74" s="404">
        <v>2.4</v>
      </c>
      <c r="K74" s="405" t="s">
        <v>105</v>
      </c>
    </row>
    <row r="75" spans="1:11" ht="12.75" customHeight="1" x14ac:dyDescent="0.2">
      <c r="A75" s="241">
        <v>2005</v>
      </c>
      <c r="B75" s="389">
        <v>100</v>
      </c>
      <c r="C75" s="402">
        <v>21.700546899184811</v>
      </c>
      <c r="D75" s="402">
        <v>0.52626147972345472</v>
      </c>
      <c r="E75" s="402">
        <v>28.459395315240943</v>
      </c>
      <c r="F75" s="402">
        <v>28.717366628830877</v>
      </c>
      <c r="G75" s="402">
        <v>1.166030337426478</v>
      </c>
      <c r="H75" s="402" t="s">
        <v>105</v>
      </c>
      <c r="I75" s="402">
        <v>6.2325869363326802</v>
      </c>
      <c r="J75" s="402">
        <v>11.144360747084923</v>
      </c>
      <c r="K75" s="403">
        <v>2.0534516561758331</v>
      </c>
    </row>
    <row r="76" spans="1:11" ht="12.75" customHeight="1" x14ac:dyDescent="0.2">
      <c r="A76" s="399">
        <v>2006</v>
      </c>
      <c r="B76" s="393">
        <v>100</v>
      </c>
      <c r="C76" s="404">
        <v>26.252182086746341</v>
      </c>
      <c r="D76" s="404">
        <v>1.5778165704310461</v>
      </c>
      <c r="E76" s="404">
        <v>23.707533234859675</v>
      </c>
      <c r="F76" s="404">
        <v>24.882503021350878</v>
      </c>
      <c r="G76" s="404">
        <v>2.531220625755338</v>
      </c>
      <c r="H76" s="404" t="s">
        <v>105</v>
      </c>
      <c r="I76" s="404">
        <v>6.6738283872700421</v>
      </c>
      <c r="J76" s="404">
        <v>10.997717201557675</v>
      </c>
      <c r="K76" s="405">
        <v>3.3771988720290054</v>
      </c>
    </row>
    <row r="77" spans="1:11" ht="12.75" customHeight="1" x14ac:dyDescent="0.2">
      <c r="A77" s="410">
        <v>2007</v>
      </c>
      <c r="B77" s="397">
        <v>100</v>
      </c>
      <c r="C77" s="411">
        <v>25.2580213326424</v>
      </c>
      <c r="D77" s="411">
        <v>1.0061752385887637</v>
      </c>
      <c r="E77" s="411">
        <v>28.850887420650345</v>
      </c>
      <c r="F77" s="411">
        <v>23.310446085416935</v>
      </c>
      <c r="G77" s="411">
        <v>2.0987174504469492</v>
      </c>
      <c r="H77" s="402" t="s">
        <v>105</v>
      </c>
      <c r="I77" s="411">
        <v>4.7070000431834869</v>
      </c>
      <c r="J77" s="411">
        <v>11.080882670466814</v>
      </c>
      <c r="K77" s="412">
        <v>3.6878697586043097</v>
      </c>
    </row>
    <row r="78" spans="1:11" ht="12.75" customHeight="1" x14ac:dyDescent="0.2">
      <c r="A78" s="399">
        <v>2008</v>
      </c>
      <c r="B78" s="416">
        <v>100</v>
      </c>
      <c r="C78" s="404">
        <v>22.092284225244693</v>
      </c>
      <c r="D78" s="404">
        <v>0.85928562349053017</v>
      </c>
      <c r="E78" s="404">
        <v>31.376636583195626</v>
      </c>
      <c r="F78" s="404">
        <v>21.398245837040804</v>
      </c>
      <c r="G78" s="404">
        <v>2.3337994152790134</v>
      </c>
      <c r="H78" s="404" t="s">
        <v>105</v>
      </c>
      <c r="I78" s="404">
        <v>4.6574297699250033</v>
      </c>
      <c r="J78" s="404">
        <v>13.720605059107665</v>
      </c>
      <c r="K78" s="405">
        <v>3.5617134867166644</v>
      </c>
    </row>
    <row r="79" spans="1:11" ht="12.75" customHeight="1" x14ac:dyDescent="0.2">
      <c r="A79" s="410">
        <v>2009</v>
      </c>
      <c r="B79" s="397">
        <v>100</v>
      </c>
      <c r="C79" s="411">
        <v>16.1484495580188</v>
      </c>
      <c r="D79" s="411">
        <v>0.77451943314157434</v>
      </c>
      <c r="E79" s="411">
        <v>39.950890977971099</v>
      </c>
      <c r="F79" s="411">
        <v>17.983723866984704</v>
      </c>
      <c r="G79" s="411">
        <v>2.1285253262242176</v>
      </c>
      <c r="H79" s="402" t="s">
        <v>105</v>
      </c>
      <c r="I79" s="411">
        <v>3.4853374491370848</v>
      </c>
      <c r="J79" s="411">
        <v>16.687245685421637</v>
      </c>
      <c r="K79" s="412">
        <v>2.8399045881857723</v>
      </c>
    </row>
    <row r="80" spans="1:11" ht="12.75" customHeight="1" x14ac:dyDescent="0.2">
      <c r="A80" s="399">
        <v>2010</v>
      </c>
      <c r="B80" s="393">
        <v>100</v>
      </c>
      <c r="C80" s="404">
        <v>14.998291151763713</v>
      </c>
      <c r="D80" s="404">
        <v>0.87241199431583105</v>
      </c>
      <c r="E80" s="404">
        <v>39.998740848668</v>
      </c>
      <c r="F80" s="404">
        <v>17.686579245588476</v>
      </c>
      <c r="G80" s="404">
        <v>2.061410609249366</v>
      </c>
      <c r="H80" s="404" t="s">
        <v>105</v>
      </c>
      <c r="I80" s="404">
        <v>3.0777256129368809</v>
      </c>
      <c r="J80" s="404">
        <v>18.179447052686491</v>
      </c>
      <c r="K80" s="405">
        <v>3.125393484791251</v>
      </c>
    </row>
    <row r="81" spans="1:11" ht="12.75" customHeight="1" x14ac:dyDescent="0.2">
      <c r="A81" s="241">
        <v>2011</v>
      </c>
      <c r="B81" s="388">
        <v>100</v>
      </c>
      <c r="C81" s="406">
        <v>13.552948653443847</v>
      </c>
      <c r="D81" s="406">
        <v>0.80634483489129571</v>
      </c>
      <c r="E81" s="406">
        <v>40.080237269284751</v>
      </c>
      <c r="F81" s="406">
        <v>16.579720890819054</v>
      </c>
      <c r="G81" s="406">
        <v>2.1330402775203239</v>
      </c>
      <c r="H81" s="402" t="s">
        <v>105</v>
      </c>
      <c r="I81" s="406">
        <v>2.972486296109949</v>
      </c>
      <c r="J81" s="406">
        <v>20.582978047294972</v>
      </c>
      <c r="K81" s="407">
        <v>3.2922437306358079</v>
      </c>
    </row>
    <row r="82" spans="1:11" ht="12.75" customHeight="1" x14ac:dyDescent="0.2">
      <c r="A82" s="399">
        <v>2012</v>
      </c>
      <c r="B82" s="392">
        <v>100</v>
      </c>
      <c r="C82" s="408">
        <v>13.190009659169311</v>
      </c>
      <c r="D82" s="408">
        <v>0.856630329791638</v>
      </c>
      <c r="E82" s="408">
        <v>39.152200910721682</v>
      </c>
      <c r="F82" s="408">
        <v>15.849868911273632</v>
      </c>
      <c r="G82" s="408">
        <v>2.0493997516213605</v>
      </c>
      <c r="H82" s="404" t="s">
        <v>105</v>
      </c>
      <c r="I82" s="408">
        <v>2.7614185180074515</v>
      </c>
      <c r="J82" s="408">
        <v>22.662619014764733</v>
      </c>
      <c r="K82" s="409">
        <v>3.4778529046502</v>
      </c>
    </row>
    <row r="83" spans="1:11" ht="12.75" customHeight="1" x14ac:dyDescent="0.2">
      <c r="A83" s="400">
        <v>2013</v>
      </c>
      <c r="B83" s="388">
        <v>100</v>
      </c>
      <c r="C83" s="406">
        <v>13.72998046875</v>
      </c>
      <c r="D83" s="406">
        <v>0.876953125</v>
      </c>
      <c r="E83" s="406">
        <v>38.796875</v>
      </c>
      <c r="F83" s="406">
        <v>15.00244140625</v>
      </c>
      <c r="G83" s="406">
        <v>2.11767578125</v>
      </c>
      <c r="H83" s="402" t="s">
        <v>105</v>
      </c>
      <c r="I83" s="406">
        <v>2.67431640625</v>
      </c>
      <c r="J83" s="406">
        <v>23.20556640625</v>
      </c>
      <c r="K83" s="407">
        <v>3.59619140625</v>
      </c>
    </row>
    <row r="84" spans="1:11" ht="12.75" customHeight="1" x14ac:dyDescent="0.2">
      <c r="A84" s="401">
        <v>2014</v>
      </c>
      <c r="B84" s="392">
        <v>100</v>
      </c>
      <c r="C84" s="408">
        <v>14.671495405622917</v>
      </c>
      <c r="D84" s="408">
        <v>0.8733296189187516</v>
      </c>
      <c r="E84" s="408">
        <v>38.670151141298099</v>
      </c>
      <c r="F84" s="408">
        <v>15.163213145490081</v>
      </c>
      <c r="G84" s="408">
        <v>2.4232133223669665</v>
      </c>
      <c r="H84" s="404" t="s">
        <v>105</v>
      </c>
      <c r="I84" s="408">
        <v>2.4952906529410206</v>
      </c>
      <c r="J84" s="408">
        <v>23.138149690907643</v>
      </c>
      <c r="K84" s="409">
        <v>3.4490992544639303</v>
      </c>
    </row>
    <row r="85" spans="1:11" ht="12.75" customHeight="1" x14ac:dyDescent="0.2">
      <c r="A85" s="453" t="s">
        <v>61</v>
      </c>
      <c r="B85" s="453"/>
      <c r="C85" s="453"/>
      <c r="D85" s="453"/>
      <c r="E85" s="453"/>
      <c r="F85" s="453"/>
      <c r="G85" s="453"/>
      <c r="H85" s="453"/>
      <c r="I85" s="453"/>
      <c r="J85" s="453"/>
      <c r="K85" s="453"/>
    </row>
    <row r="86" spans="1:11" ht="12.75" customHeight="1" x14ac:dyDescent="0.2">
      <c r="A86" s="241">
        <v>1995</v>
      </c>
      <c r="B86" s="402" t="s">
        <v>105</v>
      </c>
      <c r="C86" s="402" t="s">
        <v>105</v>
      </c>
      <c r="D86" s="402" t="s">
        <v>105</v>
      </c>
      <c r="E86" s="402" t="s">
        <v>105</v>
      </c>
      <c r="F86" s="402" t="s">
        <v>105</v>
      </c>
      <c r="G86" s="402" t="s">
        <v>105</v>
      </c>
      <c r="H86" s="402" t="s">
        <v>105</v>
      </c>
      <c r="I86" s="402" t="s">
        <v>105</v>
      </c>
      <c r="J86" s="402" t="s">
        <v>105</v>
      </c>
      <c r="K86" s="403" t="s">
        <v>105</v>
      </c>
    </row>
    <row r="87" spans="1:11" ht="12.75" customHeight="1" x14ac:dyDescent="0.2">
      <c r="A87" s="399">
        <v>2000</v>
      </c>
      <c r="B87" s="404">
        <v>44</v>
      </c>
      <c r="C87" s="404">
        <v>64.285714285714292</v>
      </c>
      <c r="D87" s="404" t="s">
        <v>105</v>
      </c>
      <c r="E87" s="404">
        <v>58.333333333333336</v>
      </c>
      <c r="F87" s="404" t="s">
        <v>105</v>
      </c>
      <c r="G87" s="404" t="s">
        <v>105</v>
      </c>
      <c r="H87" s="404" t="s">
        <v>105</v>
      </c>
      <c r="I87" s="404">
        <v>32.307692307692307</v>
      </c>
      <c r="J87" s="404" t="s">
        <v>105</v>
      </c>
      <c r="K87" s="405" t="s">
        <v>105</v>
      </c>
    </row>
    <row r="88" spans="1:11" ht="12.75" customHeight="1" x14ac:dyDescent="0.2">
      <c r="A88" s="241">
        <v>2005</v>
      </c>
      <c r="B88" s="402">
        <v>50.397275822928492</v>
      </c>
      <c r="C88" s="402">
        <v>77.413219210651448</v>
      </c>
      <c r="D88" s="402">
        <v>49.019607843137251</v>
      </c>
      <c r="E88" s="402">
        <v>52.936910804931117</v>
      </c>
      <c r="F88" s="402">
        <v>31.261228889687388</v>
      </c>
      <c r="G88" s="402">
        <v>84.070796460176993</v>
      </c>
      <c r="H88" s="402" t="s">
        <v>105</v>
      </c>
      <c r="I88" s="402">
        <v>65.397350993377472</v>
      </c>
      <c r="J88" s="402">
        <v>25.74074074074074</v>
      </c>
      <c r="K88" s="403">
        <v>66.834170854271363</v>
      </c>
    </row>
    <row r="89" spans="1:11" ht="12.75" customHeight="1" x14ac:dyDescent="0.2">
      <c r="A89" s="399">
        <v>2006</v>
      </c>
      <c r="B89" s="404">
        <v>55.008728346985357</v>
      </c>
      <c r="C89" s="404">
        <v>77.851662404092068</v>
      </c>
      <c r="D89" s="404">
        <v>59.148936170212764</v>
      </c>
      <c r="E89" s="404">
        <v>57.405834041348058</v>
      </c>
      <c r="F89" s="404">
        <v>35.13221802482461</v>
      </c>
      <c r="G89" s="404">
        <v>79.840848806366054</v>
      </c>
      <c r="H89" s="404" t="s">
        <v>105</v>
      </c>
      <c r="I89" s="404">
        <v>62.877263581488933</v>
      </c>
      <c r="J89" s="404">
        <v>26.556776556776558</v>
      </c>
      <c r="K89" s="405">
        <v>63.618290258449306</v>
      </c>
    </row>
    <row r="90" spans="1:11" ht="12.75" customHeight="1" x14ac:dyDescent="0.2">
      <c r="A90" s="241">
        <v>2007</v>
      </c>
      <c r="B90" s="402">
        <v>53.962084898734716</v>
      </c>
      <c r="C90" s="402">
        <v>76.74816207898786</v>
      </c>
      <c r="D90" s="402">
        <v>57.081545064377679</v>
      </c>
      <c r="E90" s="402">
        <v>55.770094297260883</v>
      </c>
      <c r="F90" s="402">
        <v>33.994071878473505</v>
      </c>
      <c r="G90" s="402">
        <v>75.720164609053498</v>
      </c>
      <c r="H90" s="402" t="s">
        <v>105</v>
      </c>
      <c r="I90" s="402">
        <v>63.486238532110093</v>
      </c>
      <c r="J90" s="402">
        <v>29.228371005455962</v>
      </c>
      <c r="K90" s="403">
        <v>58.899297423887589</v>
      </c>
    </row>
    <row r="91" spans="1:11" ht="12.75" customHeight="1" x14ac:dyDescent="0.2">
      <c r="A91" s="399">
        <v>2008</v>
      </c>
      <c r="B91" s="404">
        <v>54.023134612940126</v>
      </c>
      <c r="C91" s="404">
        <v>76.536248561565017</v>
      </c>
      <c r="D91" s="404">
        <v>56.213017751479285</v>
      </c>
      <c r="E91" s="404">
        <v>56.255064009074708</v>
      </c>
      <c r="F91" s="404">
        <v>38.695497208031362</v>
      </c>
      <c r="G91" s="404">
        <v>79.629629629629633</v>
      </c>
      <c r="H91" s="404" t="s">
        <v>105</v>
      </c>
      <c r="I91" s="404">
        <v>58.788209606986896</v>
      </c>
      <c r="J91" s="404">
        <v>28.830831943672408</v>
      </c>
      <c r="K91" s="405">
        <v>60.314061384725193</v>
      </c>
    </row>
    <row r="92" spans="1:11" ht="12.75" customHeight="1" x14ac:dyDescent="0.2">
      <c r="A92" s="241">
        <v>2009</v>
      </c>
      <c r="B92" s="402">
        <v>51.630419531359614</v>
      </c>
      <c r="C92" s="402">
        <v>76.018767920757668</v>
      </c>
      <c r="D92" s="402">
        <v>52.173913043478258</v>
      </c>
      <c r="E92" s="402">
        <v>56.948688230955646</v>
      </c>
      <c r="F92" s="402">
        <v>35.234454240461886</v>
      </c>
      <c r="G92" s="402">
        <v>74.291364535266979</v>
      </c>
      <c r="H92" s="402" t="s">
        <v>105</v>
      </c>
      <c r="I92" s="402">
        <v>59.742351046698872</v>
      </c>
      <c r="J92" s="402">
        <v>26.402085260237111</v>
      </c>
      <c r="K92" s="403">
        <v>63.09288537549407</v>
      </c>
    </row>
    <row r="93" spans="1:11" ht="12.75" customHeight="1" x14ac:dyDescent="0.2">
      <c r="A93" s="399">
        <v>2010</v>
      </c>
      <c r="B93" s="404">
        <v>51.102656809310517</v>
      </c>
      <c r="C93" s="404">
        <v>77.098824658191418</v>
      </c>
      <c r="D93" s="404">
        <v>48.556701030927833</v>
      </c>
      <c r="E93" s="404">
        <v>57.538281654037284</v>
      </c>
      <c r="F93" s="404">
        <v>36.562420544113913</v>
      </c>
      <c r="G93" s="404">
        <v>73.429319371727757</v>
      </c>
      <c r="H93" s="404" t="s">
        <v>105</v>
      </c>
      <c r="I93" s="404">
        <v>58.854471069549973</v>
      </c>
      <c r="J93" s="404">
        <v>23.756988076980161</v>
      </c>
      <c r="K93" s="405">
        <v>63.68345323741007</v>
      </c>
    </row>
    <row r="94" spans="1:11" ht="12.75" customHeight="1" x14ac:dyDescent="0.2">
      <c r="A94" s="241">
        <v>2011</v>
      </c>
      <c r="B94" s="406">
        <v>49.884807880729817</v>
      </c>
      <c r="C94" s="406">
        <v>77.6914810472841</v>
      </c>
      <c r="D94" s="406">
        <v>49.343185550082104</v>
      </c>
      <c r="E94" s="406">
        <v>56.834924515212585</v>
      </c>
      <c r="F94" s="406">
        <v>35.385721130809777</v>
      </c>
      <c r="G94" s="406">
        <v>74.487895716945999</v>
      </c>
      <c r="H94" s="402" t="s">
        <v>105</v>
      </c>
      <c r="I94" s="406">
        <v>58.262806236080181</v>
      </c>
      <c r="J94" s="406">
        <v>23.456948956289601</v>
      </c>
      <c r="K94" s="407">
        <v>65.674643072592005</v>
      </c>
    </row>
    <row r="95" spans="1:11" ht="12.75" customHeight="1" x14ac:dyDescent="0.2">
      <c r="A95" s="399">
        <v>2012</v>
      </c>
      <c r="B95" s="408">
        <v>49.283841589623293</v>
      </c>
      <c r="C95" s="408">
        <v>78.390592961459589</v>
      </c>
      <c r="D95" s="408">
        <v>46.134020618556704</v>
      </c>
      <c r="E95" s="408">
        <v>56.835931993120369</v>
      </c>
      <c r="F95" s="408">
        <v>35.617774063240006</v>
      </c>
      <c r="G95" s="408">
        <v>77.726905467277135</v>
      </c>
      <c r="H95" s="408" t="s">
        <v>105</v>
      </c>
      <c r="I95" s="408">
        <v>59.104537277633419</v>
      </c>
      <c r="J95" s="408">
        <v>22.78672154704206</v>
      </c>
      <c r="K95" s="409">
        <v>65.037295667354385</v>
      </c>
    </row>
    <row r="96" spans="1:11" ht="12.75" customHeight="1" x14ac:dyDescent="0.2">
      <c r="A96" s="400">
        <v>2013</v>
      </c>
      <c r="B96" s="406">
        <v>49.36962890625</v>
      </c>
      <c r="C96" s="406">
        <v>78.630107756321351</v>
      </c>
      <c r="D96" s="406">
        <v>45.545657015590201</v>
      </c>
      <c r="E96" s="406">
        <v>56.518072895690693</v>
      </c>
      <c r="F96" s="406">
        <v>35.176566314076481</v>
      </c>
      <c r="G96" s="406">
        <v>76.798892988929893</v>
      </c>
      <c r="H96" s="402" t="s">
        <v>105</v>
      </c>
      <c r="I96" s="406">
        <v>57.129815592477634</v>
      </c>
      <c r="J96" s="406">
        <v>23.551814834297737</v>
      </c>
      <c r="K96" s="407">
        <v>65.363204344874404</v>
      </c>
    </row>
    <row r="97" spans="1:11" ht="12.75" customHeight="1" x14ac:dyDescent="0.2">
      <c r="A97" s="401">
        <v>2014</v>
      </c>
      <c r="B97" s="417">
        <v>48.532806240216495</v>
      </c>
      <c r="C97" s="417">
        <v>73.510352934084807</v>
      </c>
      <c r="D97" s="417">
        <v>46.835443037974684</v>
      </c>
      <c r="E97" s="417">
        <v>55.584270048369945</v>
      </c>
      <c r="F97" s="417">
        <v>33.682307310956226</v>
      </c>
      <c r="G97" s="417">
        <v>75.638686131386862</v>
      </c>
      <c r="H97" s="417" t="s">
        <v>105</v>
      </c>
      <c r="I97" s="417">
        <v>56.849193691298957</v>
      </c>
      <c r="J97" s="417">
        <v>22.648396590605053</v>
      </c>
      <c r="K97" s="418">
        <v>65.089743589743591</v>
      </c>
    </row>
    <row r="98" spans="1:11" ht="48" customHeight="1" x14ac:dyDescent="0.2">
      <c r="A98" s="454" t="s">
        <v>226</v>
      </c>
      <c r="B98" s="454"/>
      <c r="C98" s="454"/>
      <c r="D98" s="454"/>
      <c r="E98" s="454"/>
      <c r="F98" s="454"/>
      <c r="G98" s="454"/>
      <c r="H98" s="454"/>
      <c r="I98" s="454"/>
      <c r="J98" s="454"/>
      <c r="K98" s="454"/>
    </row>
  </sheetData>
  <mergeCells count="22">
    <mergeCell ref="A98:K98"/>
    <mergeCell ref="A7:K7"/>
    <mergeCell ref="A20:K20"/>
    <mergeCell ref="A33:K33"/>
    <mergeCell ref="A46:K46"/>
    <mergeCell ref="A59:K59"/>
    <mergeCell ref="E4:E6"/>
    <mergeCell ref="F4:F6"/>
    <mergeCell ref="G4:G6"/>
    <mergeCell ref="H4:H6"/>
    <mergeCell ref="A72:K72"/>
    <mergeCell ref="A85:K85"/>
    <mergeCell ref="I4:I6"/>
    <mergeCell ref="J4:J6"/>
    <mergeCell ref="K4:K6"/>
    <mergeCell ref="A1:C1"/>
    <mergeCell ref="A2:K2"/>
    <mergeCell ref="A3:A6"/>
    <mergeCell ref="B3:B6"/>
    <mergeCell ref="C3:K3"/>
    <mergeCell ref="C4:C6"/>
    <mergeCell ref="D4:D6"/>
  </mergeCells>
  <phoneticPr fontId="9" type="noConversion"/>
  <hyperlinks>
    <hyperlink ref="A1" location="Inhalt!A1" display="Inhalt!A1"/>
  </hyperlinks>
  <pageMargins left="0.23622047244094491" right="0.23622047244094491" top="0.74803149606299213" bottom="0.74803149606299213" header="0.31496062992125984" footer="0.31496062992125984"/>
  <pageSetup paperSize="9" scale="60" orientation="portrait" r:id="rId1"/>
  <headerFooter>
    <oddHeader>&amp;CBildung in Deutschland 2016 -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workbookViewId="0">
      <selection sqref="A1:B1"/>
    </sheetView>
  </sheetViews>
  <sheetFormatPr baseColWidth="10" defaultRowHeight="12.75" x14ac:dyDescent="0.2"/>
  <cols>
    <col min="2" max="4" width="18" customWidth="1"/>
  </cols>
  <sheetData>
    <row r="1" spans="1:5" ht="25.5" customHeight="1" x14ac:dyDescent="0.2">
      <c r="A1" s="456" t="s">
        <v>114</v>
      </c>
      <c r="B1" s="456"/>
    </row>
    <row r="2" spans="1:5" ht="25.5" customHeight="1" x14ac:dyDescent="0.2">
      <c r="A2" s="430" t="s">
        <v>337</v>
      </c>
      <c r="B2" s="430"/>
      <c r="C2" s="430"/>
      <c r="D2" s="430"/>
    </row>
    <row r="3" spans="1:5" ht="12.75" customHeight="1" x14ac:dyDescent="0.2">
      <c r="A3" s="441" t="s">
        <v>88</v>
      </c>
      <c r="B3" s="439" t="s">
        <v>89</v>
      </c>
      <c r="C3" s="440"/>
      <c r="D3" s="440"/>
      <c r="E3" s="1"/>
    </row>
    <row r="4" spans="1:5" ht="12.75" customHeight="1" x14ac:dyDescent="0.2">
      <c r="A4" s="441"/>
      <c r="B4" s="443" t="s">
        <v>104</v>
      </c>
      <c r="C4" s="439" t="s">
        <v>91</v>
      </c>
      <c r="D4" s="440"/>
      <c r="E4" s="1"/>
    </row>
    <row r="5" spans="1:5" x14ac:dyDescent="0.2">
      <c r="A5" s="441"/>
      <c r="B5" s="444"/>
      <c r="C5" s="125" t="s">
        <v>70</v>
      </c>
      <c r="D5" s="126" t="s">
        <v>87</v>
      </c>
      <c r="E5" s="1"/>
    </row>
    <row r="6" spans="1:5" x14ac:dyDescent="0.2">
      <c r="A6" s="441"/>
      <c r="B6" s="457" t="s">
        <v>103</v>
      </c>
      <c r="C6" s="457"/>
      <c r="D6" s="458"/>
      <c r="E6" s="1"/>
    </row>
    <row r="7" spans="1:5" x14ac:dyDescent="0.2">
      <c r="A7" s="4">
        <v>1995</v>
      </c>
      <c r="B7" s="5">
        <v>41.2</v>
      </c>
      <c r="C7" s="5">
        <v>45.1</v>
      </c>
      <c r="D7" s="6">
        <v>34.700000000000003</v>
      </c>
      <c r="E7" s="1"/>
    </row>
    <row r="8" spans="1:5" x14ac:dyDescent="0.2">
      <c r="A8" s="385">
        <v>1996</v>
      </c>
      <c r="B8" s="129">
        <v>41.2</v>
      </c>
      <c r="C8" s="129">
        <v>44.7</v>
      </c>
      <c r="D8" s="130">
        <v>35.1</v>
      </c>
      <c r="E8" s="1"/>
    </row>
    <row r="9" spans="1:5" x14ac:dyDescent="0.2">
      <c r="A9" s="4">
        <v>1997</v>
      </c>
      <c r="B9" s="5">
        <v>41.7</v>
      </c>
      <c r="C9" s="5">
        <v>45.6</v>
      </c>
      <c r="D9" s="6">
        <v>35</v>
      </c>
      <c r="E9" s="1"/>
    </row>
    <row r="10" spans="1:5" x14ac:dyDescent="0.2">
      <c r="A10" s="385">
        <v>1998</v>
      </c>
      <c r="B10" s="129">
        <v>42.8</v>
      </c>
      <c r="C10" s="129">
        <v>46.5</v>
      </c>
      <c r="D10" s="130">
        <v>36.200000000000003</v>
      </c>
      <c r="E10" s="1"/>
    </row>
    <row r="11" spans="1:5" x14ac:dyDescent="0.2">
      <c r="A11" s="4">
        <v>1999</v>
      </c>
      <c r="B11" s="5">
        <v>44.2</v>
      </c>
      <c r="C11" s="5">
        <v>48.5</v>
      </c>
      <c r="D11" s="6">
        <v>36.700000000000003</v>
      </c>
      <c r="E11" s="1"/>
    </row>
    <row r="12" spans="1:5" x14ac:dyDescent="0.2">
      <c r="A12" s="385">
        <v>2000</v>
      </c>
      <c r="B12" s="129">
        <v>45.6</v>
      </c>
      <c r="C12" s="129">
        <v>49.8</v>
      </c>
      <c r="D12" s="130">
        <v>38.4</v>
      </c>
      <c r="E12" s="1"/>
    </row>
    <row r="13" spans="1:5" x14ac:dyDescent="0.2">
      <c r="A13" s="4">
        <v>2001</v>
      </c>
      <c r="B13" s="5">
        <v>47</v>
      </c>
      <c r="C13" s="5">
        <v>51.5</v>
      </c>
      <c r="D13" s="6">
        <v>39.5</v>
      </c>
      <c r="E13" s="1"/>
    </row>
    <row r="14" spans="1:5" x14ac:dyDescent="0.2">
      <c r="A14" s="385">
        <v>2002</v>
      </c>
      <c r="B14" s="129">
        <v>48.1</v>
      </c>
      <c r="C14" s="129">
        <v>52.4</v>
      </c>
      <c r="D14" s="130">
        <v>40.700000000000003</v>
      </c>
      <c r="E14" s="1"/>
    </row>
    <row r="15" spans="1:5" x14ac:dyDescent="0.2">
      <c r="A15" s="4">
        <v>2003</v>
      </c>
      <c r="B15" s="5">
        <v>49.5</v>
      </c>
      <c r="C15" s="5">
        <v>53.7</v>
      </c>
      <c r="D15" s="6">
        <v>43.2</v>
      </c>
      <c r="E15" s="1"/>
    </row>
    <row r="16" spans="1:5" x14ac:dyDescent="0.2">
      <c r="A16" s="385">
        <v>2004</v>
      </c>
      <c r="B16" s="129">
        <v>49.9</v>
      </c>
      <c r="C16" s="129">
        <v>54</v>
      </c>
      <c r="D16" s="130">
        <v>43.7</v>
      </c>
      <c r="E16" s="1"/>
    </row>
    <row r="17" spans="1:5" x14ac:dyDescent="0.2">
      <c r="A17" s="4">
        <v>2005</v>
      </c>
      <c r="B17" s="5">
        <v>50.762253770390885</v>
      </c>
      <c r="C17" s="5">
        <v>55.229804020976246</v>
      </c>
      <c r="D17" s="6">
        <v>43.8</v>
      </c>
      <c r="E17" s="1"/>
    </row>
    <row r="18" spans="1:5" x14ac:dyDescent="0.2">
      <c r="A18" s="385">
        <v>2006</v>
      </c>
      <c r="B18" s="129">
        <v>51.622414870777511</v>
      </c>
      <c r="C18" s="129">
        <v>56.534105449413964</v>
      </c>
      <c r="D18" s="130">
        <v>43.6</v>
      </c>
      <c r="E18" s="1"/>
    </row>
    <row r="19" spans="1:5" x14ac:dyDescent="0.2">
      <c r="A19" s="10">
        <v>2007</v>
      </c>
      <c r="B19" s="11">
        <v>51.799047011593444</v>
      </c>
      <c r="C19" s="11">
        <v>56.77568377694552</v>
      </c>
      <c r="D19" s="12">
        <v>43.5</v>
      </c>
      <c r="E19" s="1"/>
    </row>
    <row r="20" spans="1:5" x14ac:dyDescent="0.2">
      <c r="A20" s="385">
        <v>2008</v>
      </c>
      <c r="B20" s="129">
        <v>52.201168531044381</v>
      </c>
      <c r="C20" s="129">
        <v>57.741536302015042</v>
      </c>
      <c r="D20" s="130">
        <v>43.1</v>
      </c>
      <c r="E20" s="1"/>
    </row>
    <row r="21" spans="1:5" x14ac:dyDescent="0.2">
      <c r="A21" s="10">
        <v>2009</v>
      </c>
      <c r="B21" s="11">
        <v>51.716140199048034</v>
      </c>
      <c r="C21" s="11">
        <v>57.135657286854254</v>
      </c>
      <c r="D21" s="12">
        <v>42.929865793127234</v>
      </c>
      <c r="E21" s="1"/>
    </row>
    <row r="22" spans="1:5" x14ac:dyDescent="0.2">
      <c r="A22" s="385">
        <v>2010</v>
      </c>
      <c r="B22" s="129">
        <v>51.953160766546503</v>
      </c>
      <c r="C22" s="129">
        <v>56.996331388768908</v>
      </c>
      <c r="D22" s="130">
        <v>43.712580201240328</v>
      </c>
      <c r="E22" s="1"/>
    </row>
    <row r="23" spans="1:5" x14ac:dyDescent="0.2">
      <c r="A23" s="10">
        <v>2011</v>
      </c>
      <c r="B23" s="11">
        <v>51.395022634742624</v>
      </c>
      <c r="C23" s="11">
        <v>55.768353374902325</v>
      </c>
      <c r="D23" s="12">
        <v>44.240457982507998</v>
      </c>
      <c r="E23" s="1"/>
    </row>
    <row r="24" spans="1:5" x14ac:dyDescent="0.2">
      <c r="A24" s="385">
        <v>2012</v>
      </c>
      <c r="B24" s="129">
        <v>51.314348832928005</v>
      </c>
      <c r="C24" s="129">
        <v>55.481556027419629</v>
      </c>
      <c r="D24" s="130">
        <v>44.7</v>
      </c>
    </row>
    <row r="25" spans="1:5" x14ac:dyDescent="0.2">
      <c r="A25" s="89">
        <v>2013</v>
      </c>
      <c r="B25" s="96">
        <v>51.530319166101911</v>
      </c>
      <c r="C25" s="96">
        <v>55.699681509783737</v>
      </c>
      <c r="D25" s="97">
        <v>45.3</v>
      </c>
    </row>
    <row r="26" spans="1:5" x14ac:dyDescent="0.2">
      <c r="A26" s="384">
        <v>2014</v>
      </c>
      <c r="B26" s="132">
        <v>51.199186732781811</v>
      </c>
      <c r="C26" s="132">
        <v>55.515785262042385</v>
      </c>
      <c r="D26" s="133">
        <v>45</v>
      </c>
    </row>
    <row r="27" spans="1:5" ht="37.5" customHeight="1" x14ac:dyDescent="0.2">
      <c r="A27" s="459" t="s">
        <v>225</v>
      </c>
      <c r="B27" s="459"/>
      <c r="C27" s="459"/>
      <c r="D27" s="459"/>
    </row>
    <row r="28" spans="1:5" ht="16.5" customHeight="1" x14ac:dyDescent="0.2">
      <c r="A28" s="387"/>
      <c r="B28" s="387"/>
      <c r="C28" s="387"/>
      <c r="D28" s="387"/>
    </row>
    <row r="43" spans="3:9" x14ac:dyDescent="0.2">
      <c r="C43" s="19"/>
      <c r="F43" s="19"/>
      <c r="I43" s="19"/>
    </row>
    <row r="44" spans="3:9" x14ac:dyDescent="0.2">
      <c r="C44" s="19"/>
      <c r="F44" s="19"/>
      <c r="I44" s="19"/>
    </row>
  </sheetData>
  <mergeCells count="8">
    <mergeCell ref="A1:B1"/>
    <mergeCell ref="A2:D2"/>
    <mergeCell ref="A3:A6"/>
    <mergeCell ref="B6:D6"/>
    <mergeCell ref="A27:D27"/>
    <mergeCell ref="B3:D3"/>
    <mergeCell ref="B4:B5"/>
    <mergeCell ref="C4:D4"/>
  </mergeCells>
  <phoneticPr fontId="39" type="noConversion"/>
  <hyperlinks>
    <hyperlink ref="A1" location="Inhalt!A1" display="Inhalt!A1"/>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zoomScaleNormal="100" workbookViewId="0">
      <selection sqref="A1:B1"/>
    </sheetView>
  </sheetViews>
  <sheetFormatPr baseColWidth="10" defaultRowHeight="12.75" x14ac:dyDescent="0.2"/>
  <cols>
    <col min="2" max="7" width="13" customWidth="1"/>
  </cols>
  <sheetData>
    <row r="1" spans="1:8" ht="25.5" customHeight="1" x14ac:dyDescent="0.2">
      <c r="A1" s="456" t="s">
        <v>114</v>
      </c>
      <c r="B1" s="456"/>
    </row>
    <row r="2" spans="1:8" ht="25.5" customHeight="1" x14ac:dyDescent="0.2">
      <c r="A2" s="430" t="s">
        <v>263</v>
      </c>
      <c r="B2" s="430"/>
      <c r="C2" s="430"/>
      <c r="D2" s="430"/>
      <c r="E2" s="430"/>
      <c r="F2" s="430"/>
      <c r="G2" s="430"/>
    </row>
    <row r="3" spans="1:8" ht="12.75" customHeight="1" x14ac:dyDescent="0.2">
      <c r="A3" s="441" t="s">
        <v>88</v>
      </c>
      <c r="B3" s="439" t="s">
        <v>12</v>
      </c>
      <c r="C3" s="440"/>
      <c r="D3" s="441"/>
      <c r="E3" s="439" t="s">
        <v>13</v>
      </c>
      <c r="F3" s="440"/>
      <c r="G3" s="440"/>
      <c r="H3" s="1"/>
    </row>
    <row r="4" spans="1:8" x14ac:dyDescent="0.2">
      <c r="A4" s="441"/>
      <c r="B4" s="125" t="s">
        <v>14</v>
      </c>
      <c r="C4" s="125" t="s">
        <v>15</v>
      </c>
      <c r="D4" s="126" t="s">
        <v>16</v>
      </c>
      <c r="E4" s="125" t="s">
        <v>14</v>
      </c>
      <c r="F4" s="125" t="s">
        <v>15</v>
      </c>
      <c r="G4" s="126" t="s">
        <v>16</v>
      </c>
      <c r="H4" s="1"/>
    </row>
    <row r="5" spans="1:8" x14ac:dyDescent="0.2">
      <c r="A5" s="441"/>
      <c r="B5" s="461" t="s">
        <v>103</v>
      </c>
      <c r="C5" s="462"/>
      <c r="D5" s="462"/>
      <c r="E5" s="462"/>
      <c r="F5" s="462"/>
      <c r="G5" s="462"/>
      <c r="H5" s="1"/>
    </row>
    <row r="6" spans="1:8" ht="12.75" customHeight="1" x14ac:dyDescent="0.2">
      <c r="A6" s="445" t="s">
        <v>17</v>
      </c>
      <c r="B6" s="445"/>
      <c r="C6" s="445"/>
      <c r="D6" s="445"/>
      <c r="E6" s="445"/>
      <c r="F6" s="445"/>
      <c r="G6" s="445"/>
      <c r="H6" s="1"/>
    </row>
    <row r="7" spans="1:8" x14ac:dyDescent="0.2">
      <c r="A7" s="4">
        <v>2005</v>
      </c>
      <c r="B7" s="5">
        <v>95.439943059402893</v>
      </c>
      <c r="C7" s="5">
        <v>1.8019967682363807</v>
      </c>
      <c r="D7" s="6">
        <v>2.7066020313942749</v>
      </c>
      <c r="E7" s="5">
        <v>93.570510072867549</v>
      </c>
      <c r="F7" s="5">
        <v>0.42863266180882986</v>
      </c>
      <c r="G7" s="6">
        <v>6.0008572653236181</v>
      </c>
      <c r="H7" s="1"/>
    </row>
    <row r="8" spans="1:8" x14ac:dyDescent="0.2">
      <c r="A8" s="109">
        <v>2006</v>
      </c>
      <c r="B8" s="129">
        <v>95.416292994899948</v>
      </c>
      <c r="C8" s="129">
        <v>1.7084726109918382</v>
      </c>
      <c r="D8" s="130">
        <v>2.8303937821018019</v>
      </c>
      <c r="E8" s="129">
        <v>91.717902350813745</v>
      </c>
      <c r="F8" s="129">
        <v>1.1814345991561181</v>
      </c>
      <c r="G8" s="130">
        <v>7.0886075949367093</v>
      </c>
      <c r="H8" s="1"/>
    </row>
    <row r="9" spans="1:8" x14ac:dyDescent="0.2">
      <c r="A9" s="10">
        <v>2007</v>
      </c>
      <c r="B9" s="11">
        <v>94.83026717859569</v>
      </c>
      <c r="C9" s="11">
        <v>1.8242682708221296</v>
      </c>
      <c r="D9" s="12">
        <v>3.3083622022953429</v>
      </c>
      <c r="E9" s="11">
        <v>92.035398230088489</v>
      </c>
      <c r="F9" s="11">
        <v>1.0502771564718467</v>
      </c>
      <c r="G9" s="12">
        <v>6.9045998249538068</v>
      </c>
      <c r="H9" s="1"/>
    </row>
    <row r="10" spans="1:8" x14ac:dyDescent="0.2">
      <c r="A10" s="109">
        <v>2008</v>
      </c>
      <c r="B10" s="129">
        <v>94.813779760305266</v>
      </c>
      <c r="C10" s="129">
        <v>1.6253483711967078</v>
      </c>
      <c r="D10" s="130">
        <v>3.5270904191203005</v>
      </c>
      <c r="E10" s="129">
        <v>88.194802959903626</v>
      </c>
      <c r="F10" s="129">
        <v>1.7294785751161592</v>
      </c>
      <c r="G10" s="130">
        <v>10.075718464980209</v>
      </c>
      <c r="H10" s="1"/>
    </row>
    <row r="11" spans="1:8" x14ac:dyDescent="0.2">
      <c r="A11" s="10">
        <v>2009</v>
      </c>
      <c r="B11" s="11">
        <v>94.358113370835142</v>
      </c>
      <c r="C11" s="11">
        <v>1.6519255733448721</v>
      </c>
      <c r="D11" s="12">
        <v>3.9563825183903072</v>
      </c>
      <c r="E11" s="11">
        <v>88.180610889774229</v>
      </c>
      <c r="F11" s="11">
        <v>1.351456917428326</v>
      </c>
      <c r="G11" s="12">
        <v>10.264823060698383</v>
      </c>
      <c r="H11" s="1"/>
    </row>
    <row r="12" spans="1:8" x14ac:dyDescent="0.2">
      <c r="A12" s="109">
        <v>2010</v>
      </c>
      <c r="B12" s="129">
        <v>93.886686493873796</v>
      </c>
      <c r="C12" s="129">
        <v>1.6342185491774648</v>
      </c>
      <c r="D12" s="130">
        <v>4.4546783278678515</v>
      </c>
      <c r="E12" s="129">
        <v>90.115993501341293</v>
      </c>
      <c r="F12" s="129">
        <v>1.2468356821702498</v>
      </c>
      <c r="G12" s="130">
        <v>8.622057656704575</v>
      </c>
      <c r="H12" s="1"/>
    </row>
    <row r="13" spans="1:8" x14ac:dyDescent="0.2">
      <c r="A13" s="10">
        <v>2011</v>
      </c>
      <c r="B13" s="11">
        <v>93.528839363298204</v>
      </c>
      <c r="C13" s="11">
        <v>1.4892391406933945</v>
      </c>
      <c r="D13" s="12">
        <v>4.9581639660104599</v>
      </c>
      <c r="E13" s="11">
        <v>92.410152087571447</v>
      </c>
      <c r="F13" s="11">
        <v>1.1672963285866513</v>
      </c>
      <c r="G13" s="12">
        <v>6.4225515838419067</v>
      </c>
      <c r="H13" s="1"/>
    </row>
    <row r="14" spans="1:8" x14ac:dyDescent="0.2">
      <c r="A14" s="109">
        <v>2012</v>
      </c>
      <c r="B14" s="129">
        <v>92.91359436213952</v>
      </c>
      <c r="C14" s="129">
        <v>1.4663088098029526</v>
      </c>
      <c r="D14" s="130">
        <v>5.5865073751457421</v>
      </c>
      <c r="E14" s="129">
        <v>92.327527322404364</v>
      </c>
      <c r="F14" s="129">
        <v>1.1372950819672132</v>
      </c>
      <c r="G14" s="130">
        <v>6.535177595628415</v>
      </c>
    </row>
    <row r="15" spans="1:8" x14ac:dyDescent="0.2">
      <c r="A15" s="89">
        <v>2013</v>
      </c>
      <c r="B15" s="96">
        <v>92.661761383806109</v>
      </c>
      <c r="C15" s="96">
        <v>1.5287055862135734</v>
      </c>
      <c r="D15" s="7">
        <v>5.7821021718785293</v>
      </c>
      <c r="E15" s="7">
        <v>93.145562673881415</v>
      </c>
      <c r="F15" s="96">
        <v>1.0668980831567931</v>
      </c>
      <c r="G15" s="8">
        <v>5.7875392429617909</v>
      </c>
    </row>
    <row r="16" spans="1:8" x14ac:dyDescent="0.2">
      <c r="A16" s="131">
        <v>2014</v>
      </c>
      <c r="B16" s="132">
        <v>92.140435187191684</v>
      </c>
      <c r="C16" s="132">
        <v>1.6628637713673851</v>
      </c>
      <c r="D16" s="134">
        <v>6.1778990171958847</v>
      </c>
      <c r="E16" s="134">
        <v>93.574350993991743</v>
      </c>
      <c r="F16" s="132">
        <v>0.99038471447857945</v>
      </c>
      <c r="G16" s="133">
        <v>5.4352642915296858</v>
      </c>
    </row>
    <row r="17" spans="1:8" x14ac:dyDescent="0.2">
      <c r="A17" s="445" t="s">
        <v>33</v>
      </c>
      <c r="B17" s="445"/>
      <c r="C17" s="445"/>
      <c r="D17" s="445"/>
      <c r="E17" s="445"/>
      <c r="F17" s="445"/>
      <c r="G17" s="445"/>
      <c r="H17" s="1"/>
    </row>
    <row r="18" spans="1:8" x14ac:dyDescent="0.2">
      <c r="A18" s="4">
        <v>2005</v>
      </c>
      <c r="B18" s="5">
        <v>98.262013023020017</v>
      </c>
      <c r="C18" s="5">
        <v>0.5711433958079184</v>
      </c>
      <c r="D18" s="6">
        <v>1.1668435811720719</v>
      </c>
      <c r="E18" s="5">
        <v>91.240180909307313</v>
      </c>
      <c r="F18" s="5">
        <v>0.238038562247084</v>
      </c>
      <c r="G18" s="6">
        <v>8.521780528445607</v>
      </c>
      <c r="H18" s="1"/>
    </row>
    <row r="19" spans="1:8" x14ac:dyDescent="0.2">
      <c r="A19" s="109">
        <v>2006</v>
      </c>
      <c r="B19" s="129">
        <v>98.503293923241714</v>
      </c>
      <c r="C19" s="129">
        <v>0.53741034021364797</v>
      </c>
      <c r="D19" s="130">
        <v>0.95929573654463429</v>
      </c>
      <c r="E19" s="129">
        <v>89.14114371385736</v>
      </c>
      <c r="F19" s="129">
        <v>0.47119297494110091</v>
      </c>
      <c r="G19" s="130">
        <v>10.387663311201543</v>
      </c>
      <c r="H19" s="1"/>
    </row>
    <row r="20" spans="1:8" x14ac:dyDescent="0.2">
      <c r="A20" s="10">
        <v>2007</v>
      </c>
      <c r="B20" s="11">
        <v>98.267609300835161</v>
      </c>
      <c r="C20" s="11">
        <v>0.5894801492726629</v>
      </c>
      <c r="D20" s="12">
        <v>1.1429105498921845</v>
      </c>
      <c r="E20" s="11">
        <v>90.373972832466876</v>
      </c>
      <c r="F20" s="11">
        <v>0.75465369780311919</v>
      </c>
      <c r="G20" s="12">
        <v>8.8713734697300008</v>
      </c>
      <c r="H20" s="1"/>
    </row>
    <row r="21" spans="1:8" x14ac:dyDescent="0.2">
      <c r="A21" s="109">
        <v>2008</v>
      </c>
      <c r="B21" s="129">
        <v>98.425773722672673</v>
      </c>
      <c r="C21" s="129">
        <v>0.54731605809307449</v>
      </c>
      <c r="D21" s="130">
        <v>1.0269102192342501</v>
      </c>
      <c r="E21" s="129">
        <v>85.744109752460488</v>
      </c>
      <c r="F21" s="129">
        <v>1.3420817178645987</v>
      </c>
      <c r="G21" s="130">
        <v>12.913808529674917</v>
      </c>
      <c r="H21" s="1"/>
    </row>
    <row r="22" spans="1:8" x14ac:dyDescent="0.2">
      <c r="A22" s="10">
        <v>2009</v>
      </c>
      <c r="B22" s="11">
        <v>98.406831863362726</v>
      </c>
      <c r="C22" s="11">
        <v>0.55550888982220359</v>
      </c>
      <c r="D22" s="12">
        <v>1.0376592468150636</v>
      </c>
      <c r="E22" s="11">
        <v>86.46637265711135</v>
      </c>
      <c r="F22" s="11">
        <v>0.79933847850055129</v>
      </c>
      <c r="G22" s="12">
        <v>12.734288864388093</v>
      </c>
      <c r="H22" s="1"/>
    </row>
    <row r="23" spans="1:8" x14ac:dyDescent="0.2">
      <c r="A23" s="109">
        <v>2010</v>
      </c>
      <c r="B23" s="129">
        <v>98.470227388287782</v>
      </c>
      <c r="C23" s="129">
        <v>0.55329874304959459</v>
      </c>
      <c r="D23" s="130">
        <v>0.97647386866262442</v>
      </c>
      <c r="E23" s="129">
        <v>90.452786139952082</v>
      </c>
      <c r="F23" s="129">
        <v>0.52835289058180257</v>
      </c>
      <c r="G23" s="130">
        <v>9.0188609694661181</v>
      </c>
      <c r="H23" s="1"/>
    </row>
    <row r="24" spans="1:8" x14ac:dyDescent="0.2">
      <c r="A24" s="10">
        <v>2011</v>
      </c>
      <c r="B24" s="11">
        <v>98.448766827313875</v>
      </c>
      <c r="C24" s="11">
        <v>0.49819861867877724</v>
      </c>
      <c r="D24" s="12">
        <v>1.0530345540073525</v>
      </c>
      <c r="E24" s="11">
        <v>93.771832327723075</v>
      </c>
      <c r="F24" s="11">
        <v>0.55176246427437281</v>
      </c>
      <c r="G24" s="12">
        <v>5.6764052080025404</v>
      </c>
      <c r="H24" s="1"/>
    </row>
    <row r="25" spans="1:8" x14ac:dyDescent="0.2">
      <c r="A25" s="109">
        <v>2012</v>
      </c>
      <c r="B25" s="129">
        <v>98.411410446227691</v>
      </c>
      <c r="C25" s="129">
        <v>0.45154933584838058</v>
      </c>
      <c r="D25" s="130">
        <v>1.137040217923927</v>
      </c>
      <c r="E25" s="129">
        <v>94.520365840689152</v>
      </c>
      <c r="F25" s="129">
        <v>0.47325321705838563</v>
      </c>
      <c r="G25" s="130">
        <v>5.0063809422524725</v>
      </c>
    </row>
    <row r="26" spans="1:8" x14ac:dyDescent="0.2">
      <c r="A26" s="89">
        <v>2013</v>
      </c>
      <c r="B26" s="96">
        <v>98.287912999897614</v>
      </c>
      <c r="C26" s="96">
        <v>0.5599176559982324</v>
      </c>
      <c r="D26" s="7">
        <v>1.1521693441041587</v>
      </c>
      <c r="E26" s="7">
        <v>95.182233198622953</v>
      </c>
      <c r="F26" s="96">
        <v>0.46587337224966319</v>
      </c>
      <c r="G26" s="8">
        <v>4.3518934291273768</v>
      </c>
    </row>
    <row r="27" spans="1:8" x14ac:dyDescent="0.2">
      <c r="A27" s="131">
        <v>2014</v>
      </c>
      <c r="B27" s="132">
        <v>97.998929446177641</v>
      </c>
      <c r="C27" s="132">
        <v>0.63368135343955967</v>
      </c>
      <c r="D27" s="134">
        <v>1.3673892003828041</v>
      </c>
      <c r="E27" s="134">
        <v>96.102326664919474</v>
      </c>
      <c r="F27" s="132">
        <v>0.43097172476049039</v>
      </c>
      <c r="G27" s="133">
        <v>3.4667016103200257</v>
      </c>
    </row>
    <row r="28" spans="1:8" ht="12.75" customHeight="1" x14ac:dyDescent="0.2">
      <c r="A28" s="445" t="s">
        <v>18</v>
      </c>
      <c r="B28" s="445"/>
      <c r="C28" s="445"/>
      <c r="D28" s="445"/>
      <c r="E28" s="445"/>
      <c r="F28" s="445"/>
      <c r="G28" s="445"/>
      <c r="H28" s="1"/>
    </row>
    <row r="29" spans="1:8" x14ac:dyDescent="0.2">
      <c r="A29" s="4">
        <v>2005</v>
      </c>
      <c r="B29" s="5">
        <v>91.198784179627651</v>
      </c>
      <c r="C29" s="5">
        <v>3.7087423858023558</v>
      </c>
      <c r="D29" s="6">
        <v>5.0924734345699889</v>
      </c>
      <c r="E29" s="5">
        <v>97.069335239456763</v>
      </c>
      <c r="F29" s="5">
        <v>0.71479628305932807</v>
      </c>
      <c r="G29" s="6">
        <v>2.2158684774839168</v>
      </c>
      <c r="H29" s="1"/>
    </row>
    <row r="30" spans="1:8" x14ac:dyDescent="0.2">
      <c r="A30" s="109">
        <v>2006</v>
      </c>
      <c r="B30" s="129">
        <v>90.497640497640504</v>
      </c>
      <c r="C30" s="129">
        <v>3.6190952857619521</v>
      </c>
      <c r="D30" s="130">
        <v>5.8832642165975502</v>
      </c>
      <c r="E30" s="129">
        <v>95.062068965517241</v>
      </c>
      <c r="F30" s="129">
        <v>2.0965517241379312</v>
      </c>
      <c r="G30" s="130">
        <v>2.8413793103448279</v>
      </c>
      <c r="H30" s="1"/>
    </row>
    <row r="31" spans="1:8" x14ac:dyDescent="0.2">
      <c r="A31" s="10">
        <v>2007</v>
      </c>
      <c r="B31" s="11">
        <v>89.202733485193619</v>
      </c>
      <c r="C31" s="11">
        <v>3.8813267403744653</v>
      </c>
      <c r="D31" s="12">
        <v>6.9159397744319131</v>
      </c>
      <c r="E31" s="11">
        <v>94.35054410743227</v>
      </c>
      <c r="F31" s="11">
        <v>1.4586709886547813</v>
      </c>
      <c r="G31" s="12">
        <v>4.1907849039129426</v>
      </c>
      <c r="H31" s="1"/>
    </row>
    <row r="32" spans="1:8" x14ac:dyDescent="0.2">
      <c r="A32" s="109">
        <v>2008</v>
      </c>
      <c r="B32" s="129">
        <v>88.9111154203366</v>
      </c>
      <c r="C32" s="129">
        <v>3.4139271899654018</v>
      </c>
      <c r="D32" s="130">
        <v>7.6749573896980037</v>
      </c>
      <c r="E32" s="129">
        <v>91.537835638730684</v>
      </c>
      <c r="F32" s="129">
        <v>2.2579332790886899</v>
      </c>
      <c r="G32" s="130">
        <v>6.2042310821806348</v>
      </c>
      <c r="H32" s="1"/>
    </row>
    <row r="33" spans="1:8" x14ac:dyDescent="0.2">
      <c r="A33" s="10">
        <v>2009</v>
      </c>
      <c r="B33" s="11">
        <v>87.880547716486845</v>
      </c>
      <c r="C33" s="11">
        <v>3.4300336651452317</v>
      </c>
      <c r="D33" s="12">
        <v>8.6894186183679203</v>
      </c>
      <c r="E33" s="11">
        <v>90.849791628918283</v>
      </c>
      <c r="F33" s="11">
        <v>2.0837108171770247</v>
      </c>
      <c r="G33" s="12">
        <v>7.0664975539046919</v>
      </c>
      <c r="H33" s="1"/>
    </row>
    <row r="34" spans="1:8" x14ac:dyDescent="0.2">
      <c r="A34" s="109">
        <v>2010</v>
      </c>
      <c r="B34" s="129">
        <v>86.455596661483753</v>
      </c>
      <c r="C34" s="129">
        <v>3.4019623612674925</v>
      </c>
      <c r="D34" s="130">
        <v>10.142440977248762</v>
      </c>
      <c r="E34" s="129">
        <v>89.61319458079717</v>
      </c>
      <c r="F34" s="129">
        <v>2.395444728058119</v>
      </c>
      <c r="G34" s="130">
        <v>7.9913606911447079</v>
      </c>
      <c r="H34" s="1"/>
    </row>
    <row r="35" spans="1:8" x14ac:dyDescent="0.2">
      <c r="A35" s="10">
        <v>2011</v>
      </c>
      <c r="B35" s="11">
        <v>85.535271347769736</v>
      </c>
      <c r="C35" s="11">
        <v>3.1121525006222588</v>
      </c>
      <c r="D35" s="12">
        <v>11.352576151608003</v>
      </c>
      <c r="E35" s="11">
        <v>90.279503105590067</v>
      </c>
      <c r="F35" s="11">
        <v>2.1304347826086958</v>
      </c>
      <c r="G35" s="12">
        <v>7.5900621118012417</v>
      </c>
      <c r="H35" s="1"/>
    </row>
    <row r="36" spans="1:8" x14ac:dyDescent="0.2">
      <c r="A36" s="109">
        <v>2012</v>
      </c>
      <c r="B36" s="129">
        <v>84.279103954028372</v>
      </c>
      <c r="C36" s="129">
        <v>3.0761906352838984</v>
      </c>
      <c r="D36" s="130">
        <v>12.644705410687736</v>
      </c>
      <c r="E36" s="129">
        <v>88.390299789956089</v>
      </c>
      <c r="F36" s="129">
        <v>2.3295780026732862</v>
      </c>
      <c r="G36" s="130">
        <v>9.2801222073706313</v>
      </c>
    </row>
    <row r="37" spans="1:8" x14ac:dyDescent="0.2">
      <c r="A37" s="89">
        <v>2013</v>
      </c>
      <c r="B37" s="96">
        <v>84.320812738484335</v>
      </c>
      <c r="C37" s="96">
        <v>2.9769284023763909</v>
      </c>
      <c r="D37" s="7">
        <v>12.702258859139281</v>
      </c>
      <c r="E37" s="7">
        <v>88.775592131674031</v>
      </c>
      <c r="F37" s="96">
        <v>2.356483340024087</v>
      </c>
      <c r="G37" s="8">
        <v>8.8679245283018862</v>
      </c>
    </row>
    <row r="38" spans="1:8" x14ac:dyDescent="0.2">
      <c r="A38" s="131">
        <v>2014</v>
      </c>
      <c r="B38" s="132">
        <v>83.769198515366568</v>
      </c>
      <c r="C38" s="132">
        <v>3.1416458310685944</v>
      </c>
      <c r="D38" s="134">
        <v>13.089155653564829</v>
      </c>
      <c r="E38" s="134">
        <v>87.450178124228415</v>
      </c>
      <c r="F38" s="132">
        <v>2.3455962752636594</v>
      </c>
      <c r="G38" s="133">
        <v>10.204225600507918</v>
      </c>
    </row>
    <row r="39" spans="1:8" ht="36.75" customHeight="1" x14ac:dyDescent="0.2">
      <c r="A39" s="460" t="s">
        <v>227</v>
      </c>
      <c r="B39" s="460"/>
      <c r="C39" s="460"/>
      <c r="D39" s="460"/>
      <c r="E39" s="460"/>
      <c r="F39" s="460"/>
      <c r="G39" s="460"/>
    </row>
    <row r="54" spans="3:12" x14ac:dyDescent="0.2">
      <c r="C54" s="19"/>
      <c r="F54" s="19"/>
      <c r="I54" s="19"/>
      <c r="L54" s="19"/>
    </row>
    <row r="55" spans="3:12" x14ac:dyDescent="0.2">
      <c r="C55" s="19"/>
      <c r="F55" s="19"/>
      <c r="I55" s="19"/>
      <c r="L55" s="19"/>
    </row>
  </sheetData>
  <mergeCells count="11">
    <mergeCell ref="A28:G28"/>
    <mergeCell ref="A1:B1"/>
    <mergeCell ref="A1:B1"/>
    <mergeCell ref="A3:A5"/>
    <mergeCell ref="E3:G3"/>
    <mergeCell ref="B3:D3"/>
    <mergeCell ref="A39:G39"/>
    <mergeCell ref="A2:G2"/>
    <mergeCell ref="B5:G5"/>
    <mergeCell ref="A6:G6"/>
    <mergeCell ref="A17:G17"/>
  </mergeCells>
  <phoneticPr fontId="39" type="noConversion"/>
  <hyperlinks>
    <hyperlink ref="A1" location="Inhalt!A1" display="Inhalt!A1"/>
  </hyperlinks>
  <pageMargins left="0.23622047244094491" right="0.23622047244094491" top="0.74803149606299213" bottom="0.74803149606299213" header="0.31496062992125984" footer="0.31496062992125984"/>
  <pageSetup paperSize="9" scale="96" orientation="landscape" r:id="rId1"/>
  <headerFooter>
    <oddHeader>&amp;CBildung in Deutschland 2016 -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4"/>
  <sheetViews>
    <sheetView zoomScaleNormal="100" workbookViewId="0">
      <selection sqref="A1:C1"/>
    </sheetView>
  </sheetViews>
  <sheetFormatPr baseColWidth="10" defaultRowHeight="12.75" x14ac:dyDescent="0.2"/>
  <cols>
    <col min="1" max="1" width="5" customWidth="1"/>
    <col min="2" max="2" width="10.85546875" customWidth="1"/>
    <col min="3" max="3" width="9.140625" customWidth="1"/>
    <col min="4" max="4" width="8.7109375" customWidth="1"/>
    <col min="5" max="5" width="9" customWidth="1"/>
    <col min="6" max="6" width="10.42578125" customWidth="1"/>
    <col min="7" max="7" width="9" customWidth="1"/>
    <col min="8" max="8" width="7.7109375" customWidth="1"/>
    <col min="9" max="9" width="10.140625" customWidth="1"/>
    <col min="10" max="10" width="8.42578125" customWidth="1"/>
    <col min="11" max="11" width="7.7109375" customWidth="1"/>
    <col min="19" max="19" width="14.42578125" customWidth="1"/>
  </cols>
  <sheetData>
    <row r="1" spans="1:12" ht="25.5" customHeight="1" x14ac:dyDescent="0.2">
      <c r="A1" s="429" t="s">
        <v>114</v>
      </c>
      <c r="B1" s="429"/>
      <c r="C1" s="429"/>
    </row>
    <row r="2" spans="1:12" ht="25.5" customHeight="1" x14ac:dyDescent="0.2">
      <c r="A2" s="430" t="s">
        <v>264</v>
      </c>
      <c r="B2" s="469"/>
      <c r="C2" s="469"/>
      <c r="D2" s="469"/>
      <c r="E2" s="469"/>
      <c r="F2" s="469"/>
      <c r="G2" s="469"/>
      <c r="H2" s="469"/>
      <c r="I2" s="469"/>
      <c r="J2" s="469"/>
      <c r="K2" s="469"/>
    </row>
    <row r="3" spans="1:12" ht="12.75" customHeight="1" x14ac:dyDescent="0.2">
      <c r="A3" s="431" t="s">
        <v>86</v>
      </c>
      <c r="B3" s="470" t="s">
        <v>222</v>
      </c>
      <c r="C3" s="470" t="s">
        <v>109</v>
      </c>
      <c r="D3" s="470"/>
      <c r="E3" s="470"/>
      <c r="F3" s="470"/>
      <c r="G3" s="470"/>
      <c r="H3" s="470"/>
      <c r="I3" s="470"/>
      <c r="J3" s="470"/>
      <c r="K3" s="439"/>
      <c r="L3" s="1"/>
    </row>
    <row r="4" spans="1:12" ht="18.75" customHeight="1" x14ac:dyDescent="0.2">
      <c r="A4" s="432"/>
      <c r="B4" s="470"/>
      <c r="C4" s="465" t="s">
        <v>82</v>
      </c>
      <c r="D4" s="465" t="s">
        <v>106</v>
      </c>
      <c r="E4" s="466" t="s">
        <v>60</v>
      </c>
      <c r="F4" s="465" t="s">
        <v>73</v>
      </c>
      <c r="G4" s="465" t="s">
        <v>85</v>
      </c>
      <c r="H4" s="465" t="s">
        <v>113</v>
      </c>
      <c r="I4" s="465" t="s">
        <v>81</v>
      </c>
      <c r="J4" s="465" t="s">
        <v>112</v>
      </c>
      <c r="K4" s="468" t="s">
        <v>107</v>
      </c>
      <c r="L4" s="1"/>
    </row>
    <row r="5" spans="1:12" x14ac:dyDescent="0.2">
      <c r="A5" s="432"/>
      <c r="B5" s="470"/>
      <c r="C5" s="465"/>
      <c r="D5" s="465"/>
      <c r="E5" s="466"/>
      <c r="F5" s="465"/>
      <c r="G5" s="465"/>
      <c r="H5" s="465"/>
      <c r="I5" s="465"/>
      <c r="J5" s="465"/>
      <c r="K5" s="468"/>
      <c r="L5" s="1"/>
    </row>
    <row r="6" spans="1:12" ht="30.75" customHeight="1" x14ac:dyDescent="0.2">
      <c r="A6" s="433"/>
      <c r="B6" s="470"/>
      <c r="C6" s="465"/>
      <c r="D6" s="465"/>
      <c r="E6" s="466"/>
      <c r="F6" s="465"/>
      <c r="G6" s="465"/>
      <c r="H6" s="465"/>
      <c r="I6" s="465"/>
      <c r="J6" s="465"/>
      <c r="K6" s="468"/>
      <c r="L6" s="1"/>
    </row>
    <row r="7" spans="1:12" x14ac:dyDescent="0.2">
      <c r="A7" s="464" t="s">
        <v>50</v>
      </c>
      <c r="B7" s="464"/>
      <c r="C7" s="464"/>
      <c r="D7" s="464"/>
      <c r="E7" s="464"/>
      <c r="F7" s="464"/>
      <c r="G7" s="464"/>
      <c r="H7" s="464"/>
      <c r="I7" s="464"/>
      <c r="J7" s="464"/>
      <c r="K7" s="464"/>
    </row>
    <row r="8" spans="1:12" ht="12" customHeight="1" x14ac:dyDescent="0.2">
      <c r="A8" s="3">
        <v>1995</v>
      </c>
      <c r="B8" s="65">
        <v>32905</v>
      </c>
      <c r="C8" s="65">
        <v>5157</v>
      </c>
      <c r="D8" s="65">
        <v>225</v>
      </c>
      <c r="E8" s="65">
        <v>5865</v>
      </c>
      <c r="F8" s="65">
        <v>8065</v>
      </c>
      <c r="G8" s="65">
        <v>7311</v>
      </c>
      <c r="H8" s="66">
        <v>596</v>
      </c>
      <c r="I8" s="65">
        <v>642</v>
      </c>
      <c r="J8" s="65">
        <v>3562</v>
      </c>
      <c r="K8" s="67">
        <v>1421</v>
      </c>
    </row>
    <row r="9" spans="1:12" ht="12" customHeight="1" x14ac:dyDescent="0.2">
      <c r="A9" s="136">
        <v>2000</v>
      </c>
      <c r="B9" s="169">
        <v>37819</v>
      </c>
      <c r="C9" s="169">
        <v>6859</v>
      </c>
      <c r="D9" s="169">
        <v>263</v>
      </c>
      <c r="E9" s="169">
        <v>7018</v>
      </c>
      <c r="F9" s="169">
        <v>8535</v>
      </c>
      <c r="G9" s="169">
        <v>8484</v>
      </c>
      <c r="H9" s="170">
        <v>543</v>
      </c>
      <c r="I9" s="169">
        <v>740</v>
      </c>
      <c r="J9" s="169">
        <v>3545</v>
      </c>
      <c r="K9" s="171">
        <v>1832</v>
      </c>
    </row>
    <row r="10" spans="1:12" ht="12" customHeight="1" x14ac:dyDescent="0.2">
      <c r="A10" s="3">
        <v>2005</v>
      </c>
      <c r="B10" s="65">
        <v>44546</v>
      </c>
      <c r="C10" s="65">
        <v>7006</v>
      </c>
      <c r="D10" s="65">
        <v>263</v>
      </c>
      <c r="E10" s="65">
        <v>10772</v>
      </c>
      <c r="F10" s="65">
        <v>8956</v>
      </c>
      <c r="G10" s="65">
        <v>8623</v>
      </c>
      <c r="H10" s="66">
        <v>685</v>
      </c>
      <c r="I10" s="65">
        <v>1127</v>
      </c>
      <c r="J10" s="65">
        <v>5068</v>
      </c>
      <c r="K10" s="67">
        <v>2046</v>
      </c>
    </row>
    <row r="11" spans="1:12" ht="12" customHeight="1" x14ac:dyDescent="0.2">
      <c r="A11" s="136">
        <v>2006</v>
      </c>
      <c r="B11" s="169">
        <v>44922</v>
      </c>
      <c r="C11" s="169">
        <v>6675</v>
      </c>
      <c r="D11" s="169">
        <v>254</v>
      </c>
      <c r="E11" s="169">
        <v>11366</v>
      </c>
      <c r="F11" s="169">
        <v>9031</v>
      </c>
      <c r="G11" s="169">
        <v>8107</v>
      </c>
      <c r="H11" s="170">
        <v>562</v>
      </c>
      <c r="I11" s="169">
        <v>1147</v>
      </c>
      <c r="J11" s="169">
        <v>5287</v>
      </c>
      <c r="K11" s="171">
        <v>2458</v>
      </c>
    </row>
    <row r="12" spans="1:12" ht="12" customHeight="1" x14ac:dyDescent="0.2">
      <c r="A12" s="13">
        <v>2007</v>
      </c>
      <c r="B12" s="68">
        <v>46514</v>
      </c>
      <c r="C12" s="68">
        <v>6961</v>
      </c>
      <c r="D12" s="68">
        <v>321</v>
      </c>
      <c r="E12" s="68">
        <v>11666</v>
      </c>
      <c r="F12" s="68">
        <v>9498</v>
      </c>
      <c r="G12" s="68">
        <v>7866</v>
      </c>
      <c r="H12" s="69">
        <v>534</v>
      </c>
      <c r="I12" s="68">
        <v>1205</v>
      </c>
      <c r="J12" s="68">
        <v>5985</v>
      </c>
      <c r="K12" s="70">
        <v>2420</v>
      </c>
    </row>
    <row r="13" spans="1:12" ht="12" customHeight="1" x14ac:dyDescent="0.2">
      <c r="A13" s="136">
        <v>2008</v>
      </c>
      <c r="B13" s="169">
        <v>48866</v>
      </c>
      <c r="C13" s="169">
        <v>7198</v>
      </c>
      <c r="D13" s="169">
        <v>306</v>
      </c>
      <c r="E13" s="169">
        <v>12446</v>
      </c>
      <c r="F13" s="169">
        <v>10289</v>
      </c>
      <c r="G13" s="169">
        <v>8006</v>
      </c>
      <c r="H13" s="169">
        <v>481</v>
      </c>
      <c r="I13" s="169">
        <v>1300</v>
      </c>
      <c r="J13" s="169">
        <v>6193</v>
      </c>
      <c r="K13" s="171">
        <v>2528</v>
      </c>
    </row>
    <row r="14" spans="1:12" ht="12" customHeight="1" x14ac:dyDescent="0.2">
      <c r="A14" s="3">
        <v>2009</v>
      </c>
      <c r="B14" s="65">
        <v>49781</v>
      </c>
      <c r="C14" s="65">
        <v>7219</v>
      </c>
      <c r="D14" s="65">
        <v>310</v>
      </c>
      <c r="E14" s="65">
        <v>12999</v>
      </c>
      <c r="F14" s="65">
        <v>10387</v>
      </c>
      <c r="G14" s="65">
        <v>8711</v>
      </c>
      <c r="H14" s="66">
        <v>529</v>
      </c>
      <c r="I14" s="65">
        <v>1229</v>
      </c>
      <c r="J14" s="65">
        <v>5911</v>
      </c>
      <c r="K14" s="67">
        <v>2391</v>
      </c>
    </row>
    <row r="15" spans="1:12" ht="12" customHeight="1" x14ac:dyDescent="0.2">
      <c r="A15" s="136">
        <v>2010</v>
      </c>
      <c r="B15" s="169">
        <v>66816</v>
      </c>
      <c r="C15" s="169">
        <v>11263</v>
      </c>
      <c r="D15" s="169">
        <v>583</v>
      </c>
      <c r="E15" s="169">
        <v>16526</v>
      </c>
      <c r="F15" s="169">
        <v>14936</v>
      </c>
      <c r="G15" s="169">
        <v>8530</v>
      </c>
      <c r="H15" s="170">
        <v>489</v>
      </c>
      <c r="I15" s="169">
        <v>2115</v>
      </c>
      <c r="J15" s="169">
        <v>9389</v>
      </c>
      <c r="K15" s="171">
        <v>2985</v>
      </c>
    </row>
    <row r="16" spans="1:12" ht="12" customHeight="1" x14ac:dyDescent="0.2">
      <c r="A16" s="33">
        <v>2011</v>
      </c>
      <c r="B16" s="65">
        <v>84900</v>
      </c>
      <c r="C16" s="65">
        <v>13952</v>
      </c>
      <c r="D16" s="65">
        <v>817</v>
      </c>
      <c r="E16" s="65">
        <v>22264</v>
      </c>
      <c r="F16" s="65">
        <v>18063</v>
      </c>
      <c r="G16" s="65">
        <v>9143</v>
      </c>
      <c r="H16" s="66">
        <v>508</v>
      </c>
      <c r="I16" s="65">
        <v>2510</v>
      </c>
      <c r="J16" s="65">
        <v>14106</v>
      </c>
      <c r="K16" s="67">
        <v>3505</v>
      </c>
    </row>
    <row r="17" spans="1:12" ht="12" customHeight="1" x14ac:dyDescent="0.2">
      <c r="A17" s="139">
        <v>2012</v>
      </c>
      <c r="B17" s="169">
        <v>103717</v>
      </c>
      <c r="C17" s="169">
        <v>17911</v>
      </c>
      <c r="D17" s="169">
        <v>1075</v>
      </c>
      <c r="E17" s="169">
        <v>28356</v>
      </c>
      <c r="F17" s="169">
        <v>22112</v>
      </c>
      <c r="G17" s="169">
        <v>9126</v>
      </c>
      <c r="H17" s="170">
        <v>530</v>
      </c>
      <c r="I17" s="169">
        <v>2982</v>
      </c>
      <c r="J17" s="169">
        <v>17516</v>
      </c>
      <c r="K17" s="171">
        <v>4079</v>
      </c>
    </row>
    <row r="18" spans="1:12" ht="12" customHeight="1" x14ac:dyDescent="0.2">
      <c r="A18" s="33">
        <v>2013</v>
      </c>
      <c r="B18" s="65">
        <v>126550</v>
      </c>
      <c r="C18" s="65">
        <v>22404</v>
      </c>
      <c r="D18" s="65">
        <v>1353</v>
      </c>
      <c r="E18" s="65">
        <v>34651</v>
      </c>
      <c r="F18" s="65">
        <v>27551</v>
      </c>
      <c r="G18" s="65">
        <v>9123</v>
      </c>
      <c r="H18" s="66">
        <v>461</v>
      </c>
      <c r="I18" s="65">
        <v>3353</v>
      </c>
      <c r="J18" s="65">
        <v>23087</v>
      </c>
      <c r="K18" s="67">
        <v>4565</v>
      </c>
    </row>
    <row r="19" spans="1:12" ht="12" customHeight="1" x14ac:dyDescent="0.2">
      <c r="A19" s="139">
        <v>2014</v>
      </c>
      <c r="B19" s="169">
        <v>146686</v>
      </c>
      <c r="C19" s="169">
        <v>26028</v>
      </c>
      <c r="D19" s="169">
        <v>1543</v>
      </c>
      <c r="E19" s="169">
        <v>39435</v>
      </c>
      <c r="F19" s="169">
        <v>31133</v>
      </c>
      <c r="G19" s="169">
        <v>9710</v>
      </c>
      <c r="H19" s="170">
        <v>460</v>
      </c>
      <c r="I19" s="169">
        <v>3869</v>
      </c>
      <c r="J19" s="169">
        <v>29290</v>
      </c>
      <c r="K19" s="171">
        <v>5218</v>
      </c>
    </row>
    <row r="20" spans="1:12" x14ac:dyDescent="0.2">
      <c r="A20" s="463" t="s">
        <v>21</v>
      </c>
      <c r="B20" s="463"/>
      <c r="C20" s="463"/>
      <c r="D20" s="463"/>
      <c r="E20" s="463"/>
      <c r="F20" s="463"/>
      <c r="G20" s="463"/>
      <c r="H20" s="463"/>
      <c r="I20" s="463"/>
      <c r="J20" s="463"/>
      <c r="K20" s="463"/>
      <c r="L20" s="18"/>
    </row>
    <row r="21" spans="1:12" ht="12" customHeight="1" x14ac:dyDescent="0.2">
      <c r="A21" s="33">
        <v>1995</v>
      </c>
      <c r="B21" s="66">
        <v>100</v>
      </c>
      <c r="C21" s="71">
        <v>15.672390214253154</v>
      </c>
      <c r="D21" s="71">
        <v>0.68378665856252852</v>
      </c>
      <c r="E21" s="71">
        <v>17.824038899863243</v>
      </c>
      <c r="F21" s="71">
        <v>24.509952894696855</v>
      </c>
      <c r="G21" s="71">
        <v>22.218507825558426</v>
      </c>
      <c r="H21" s="71">
        <v>1.8112748822367422</v>
      </c>
      <c r="I21" s="71">
        <v>1.9510712657650813</v>
      </c>
      <c r="J21" s="71">
        <v>10.825102567998785</v>
      </c>
      <c r="K21" s="72">
        <v>4.3184926302993469</v>
      </c>
      <c r="L21" s="19"/>
    </row>
    <row r="22" spans="1:12" ht="12" customHeight="1" x14ac:dyDescent="0.2">
      <c r="A22" s="139">
        <v>2000</v>
      </c>
      <c r="B22" s="170">
        <v>100</v>
      </c>
      <c r="C22" s="172">
        <v>18.136386472408049</v>
      </c>
      <c r="D22" s="172">
        <v>0.69541764721436317</v>
      </c>
      <c r="E22" s="172">
        <v>18.556810069012929</v>
      </c>
      <c r="F22" s="172">
        <v>22.568021364922394</v>
      </c>
      <c r="G22" s="172">
        <v>22.433168513181208</v>
      </c>
      <c r="H22" s="172">
        <v>1.4357862450091223</v>
      </c>
      <c r="I22" s="172">
        <v>1.9566884370290065</v>
      </c>
      <c r="J22" s="172">
        <v>9.373595282794362</v>
      </c>
      <c r="K22" s="173">
        <v>4.8441259684285676</v>
      </c>
      <c r="L22" s="19"/>
    </row>
    <row r="23" spans="1:12" ht="12" customHeight="1" x14ac:dyDescent="0.2">
      <c r="A23" s="33">
        <v>2005</v>
      </c>
      <c r="B23" s="66">
        <v>100</v>
      </c>
      <c r="C23" s="71">
        <v>15.727562519642616</v>
      </c>
      <c r="D23" s="71">
        <v>0.59040093386611592</v>
      </c>
      <c r="E23" s="71">
        <v>24.18174471333004</v>
      </c>
      <c r="F23" s="71">
        <v>20.105059938041574</v>
      </c>
      <c r="G23" s="71">
        <v>19.357518071207291</v>
      </c>
      <c r="H23" s="71">
        <v>1.53773627261707</v>
      </c>
      <c r="I23" s="71">
        <v>2.5299690207875005</v>
      </c>
      <c r="J23" s="71">
        <v>11.377003546895343</v>
      </c>
      <c r="K23" s="72">
        <v>4.5930049836124454</v>
      </c>
      <c r="L23" s="19"/>
    </row>
    <row r="24" spans="1:12" ht="12" hidden="1" customHeight="1" x14ac:dyDescent="0.2">
      <c r="A24" s="139">
        <v>2006</v>
      </c>
      <c r="B24" s="170">
        <v>100</v>
      </c>
      <c r="C24" s="172">
        <v>14.859089087752103</v>
      </c>
      <c r="D24" s="172">
        <v>0.56542451360135337</v>
      </c>
      <c r="E24" s="172">
        <v>25.301633943279462</v>
      </c>
      <c r="F24" s="172">
        <v>20.103735363518986</v>
      </c>
      <c r="G24" s="172">
        <v>18.046836739236898</v>
      </c>
      <c r="H24" s="172">
        <v>1.2510573883620499</v>
      </c>
      <c r="I24" s="172">
        <v>2.5533146342549307</v>
      </c>
      <c r="J24" s="172">
        <v>11.769288989804551</v>
      </c>
      <c r="K24" s="173">
        <v>5.4717065135123102</v>
      </c>
      <c r="L24" s="19"/>
    </row>
    <row r="25" spans="1:12" ht="12" hidden="1" customHeight="1" x14ac:dyDescent="0.2">
      <c r="A25" s="33">
        <v>2007</v>
      </c>
      <c r="B25" s="66">
        <v>100</v>
      </c>
      <c r="C25" s="71">
        <v>14.965386765274971</v>
      </c>
      <c r="D25" s="71">
        <v>0.6901148041449886</v>
      </c>
      <c r="E25" s="71">
        <v>25.080620888334693</v>
      </c>
      <c r="F25" s="71">
        <v>20.419658597411534</v>
      </c>
      <c r="G25" s="71">
        <v>16.911037537085608</v>
      </c>
      <c r="H25" s="71">
        <v>1.1480414498860558</v>
      </c>
      <c r="I25" s="71">
        <v>2.5906178784881972</v>
      </c>
      <c r="J25" s="71">
        <v>12.867093778217312</v>
      </c>
      <c r="K25" s="72">
        <v>5.2027346605323128</v>
      </c>
      <c r="L25" s="19"/>
    </row>
    <row r="26" spans="1:12" ht="12" hidden="1" customHeight="1" x14ac:dyDescent="0.2">
      <c r="A26" s="139">
        <v>2008</v>
      </c>
      <c r="B26" s="170">
        <v>100</v>
      </c>
      <c r="C26" s="172">
        <v>14.730078172962797</v>
      </c>
      <c r="D26" s="172">
        <v>0.62620226742520357</v>
      </c>
      <c r="E26" s="172">
        <v>25.469651700568903</v>
      </c>
      <c r="F26" s="172">
        <v>21.05553963901281</v>
      </c>
      <c r="G26" s="172">
        <v>16.383579584987519</v>
      </c>
      <c r="H26" s="172">
        <v>0.98432447918798349</v>
      </c>
      <c r="I26" s="172">
        <v>2.6603364302377934</v>
      </c>
      <c r="J26" s="172">
        <v>12.673433471125117</v>
      </c>
      <c r="K26" s="173">
        <v>5.173331150493186</v>
      </c>
      <c r="L26" s="19"/>
    </row>
    <row r="27" spans="1:12" ht="12" hidden="1" customHeight="1" x14ac:dyDescent="0.2">
      <c r="A27" s="33">
        <v>2009</v>
      </c>
      <c r="B27" s="66">
        <v>100</v>
      </c>
      <c r="C27" s="71">
        <v>14.501516642895885</v>
      </c>
      <c r="D27" s="71">
        <v>0.62272754665434604</v>
      </c>
      <c r="E27" s="71">
        <v>26.112372190193046</v>
      </c>
      <c r="F27" s="71">
        <v>20.865390409995783</v>
      </c>
      <c r="G27" s="71">
        <v>17.498644060987122</v>
      </c>
      <c r="H27" s="71">
        <v>1.0626544263875775</v>
      </c>
      <c r="I27" s="71">
        <v>2.4688134027038426</v>
      </c>
      <c r="J27" s="71">
        <v>11.874008155722063</v>
      </c>
      <c r="K27" s="72">
        <v>4.8030373033888427</v>
      </c>
      <c r="L27" s="19"/>
    </row>
    <row r="28" spans="1:12" ht="12" customHeight="1" x14ac:dyDescent="0.2">
      <c r="A28" s="139">
        <v>2010</v>
      </c>
      <c r="B28" s="170">
        <v>100</v>
      </c>
      <c r="C28" s="172">
        <v>16.856740900383141</v>
      </c>
      <c r="D28" s="172">
        <v>0.87254549808429127</v>
      </c>
      <c r="E28" s="172">
        <v>24.733596743295021</v>
      </c>
      <c r="F28" s="172">
        <v>22.353927203065137</v>
      </c>
      <c r="G28" s="172">
        <v>12.766403256704981</v>
      </c>
      <c r="H28" s="172">
        <v>0.73186063218390807</v>
      </c>
      <c r="I28" s="172">
        <v>3.165409482758621</v>
      </c>
      <c r="J28" s="172">
        <v>14.052023467432949</v>
      </c>
      <c r="K28" s="173">
        <v>4.467492816091954</v>
      </c>
      <c r="L28" s="19"/>
    </row>
    <row r="29" spans="1:12" ht="12" customHeight="1" x14ac:dyDescent="0.2">
      <c r="A29" s="33">
        <v>2011</v>
      </c>
      <c r="B29" s="65">
        <v>100</v>
      </c>
      <c r="C29" s="73">
        <v>16.433451118963486</v>
      </c>
      <c r="D29" s="73">
        <v>0.96230859835100113</v>
      </c>
      <c r="E29" s="73">
        <v>26.223792697290932</v>
      </c>
      <c r="F29" s="73">
        <v>21.275618374558302</v>
      </c>
      <c r="G29" s="73">
        <v>10.769140164899882</v>
      </c>
      <c r="H29" s="71">
        <v>0.59835100117785633</v>
      </c>
      <c r="I29" s="73">
        <v>2.9564193168433448</v>
      </c>
      <c r="J29" s="73">
        <v>16.614840989399294</v>
      </c>
      <c r="K29" s="74">
        <v>4.1283863368669023</v>
      </c>
      <c r="L29" s="19"/>
    </row>
    <row r="30" spans="1:12" ht="12" customHeight="1" x14ac:dyDescent="0.2">
      <c r="A30" s="139">
        <v>2012</v>
      </c>
      <c r="B30" s="169">
        <v>100</v>
      </c>
      <c r="C30" s="174">
        <v>17.269107282316305</v>
      </c>
      <c r="D30" s="174">
        <v>1.0364742520512549</v>
      </c>
      <c r="E30" s="174">
        <v>27.339780363874777</v>
      </c>
      <c r="F30" s="174">
        <v>21.319552243123113</v>
      </c>
      <c r="G30" s="174">
        <v>8.7989432783439554</v>
      </c>
      <c r="H30" s="174">
        <v>0.51100591031364195</v>
      </c>
      <c r="I30" s="174">
        <v>2.8751313670854346</v>
      </c>
      <c r="J30" s="174">
        <v>16.888263254818401</v>
      </c>
      <c r="K30" s="175">
        <v>3.9328171852251801</v>
      </c>
      <c r="L30" s="19"/>
    </row>
    <row r="31" spans="1:12" ht="12" customHeight="1" x14ac:dyDescent="0.2">
      <c r="A31" s="33">
        <v>2013</v>
      </c>
      <c r="B31" s="65">
        <v>100</v>
      </c>
      <c r="C31" s="73">
        <f>C18*100/B18</f>
        <v>17.70367443698143</v>
      </c>
      <c r="D31" s="73">
        <f>D18*100/B18</f>
        <v>1.0691426313709995</v>
      </c>
      <c r="E31" s="73">
        <f>E18*100/B18</f>
        <v>27.381272224417227</v>
      </c>
      <c r="F31" s="73">
        <f>F18*100/B18</f>
        <v>21.770841564598971</v>
      </c>
      <c r="G31" s="73">
        <f>G18*100/B18</f>
        <v>7.2090082971157647</v>
      </c>
      <c r="H31" s="71">
        <f>H18*100/B18</f>
        <v>0.36428289213749504</v>
      </c>
      <c r="I31" s="73">
        <f>I18*100/B18</f>
        <v>2.6495456341367047</v>
      </c>
      <c r="J31" s="73">
        <f>J18*100/B18</f>
        <v>18.243382062425919</v>
      </c>
      <c r="K31" s="74">
        <f>K18*100/B18</f>
        <v>3.6072698538127224</v>
      </c>
      <c r="L31" s="19"/>
    </row>
    <row r="32" spans="1:12" ht="12" customHeight="1" x14ac:dyDescent="0.2">
      <c r="A32" s="139">
        <v>2014</v>
      </c>
      <c r="B32" s="169">
        <v>100</v>
      </c>
      <c r="C32" s="174">
        <f>C19*100/B19</f>
        <v>17.744024651295966</v>
      </c>
      <c r="D32" s="174">
        <f>D19*100/B19</f>
        <v>1.0519067941044136</v>
      </c>
      <c r="E32" s="174">
        <f>E19*100/B19</f>
        <v>26.883956205772876</v>
      </c>
      <c r="F32" s="174">
        <f>F19*100/B19</f>
        <v>21.224247712801493</v>
      </c>
      <c r="G32" s="174">
        <f>G19*100/B19</f>
        <v>6.6195819641956284</v>
      </c>
      <c r="H32" s="174">
        <f>H19*100/B19</f>
        <v>0.31359502611019457</v>
      </c>
      <c r="I32" s="174">
        <f>I19*100/B19</f>
        <v>2.6376068609137886</v>
      </c>
      <c r="J32" s="174">
        <f>J19*100/B19</f>
        <v>19.967822423407824</v>
      </c>
      <c r="K32" s="175">
        <f>K19*100/B19</f>
        <v>3.5572583613978157</v>
      </c>
      <c r="L32" s="19"/>
    </row>
    <row r="33" spans="1:12" x14ac:dyDescent="0.2">
      <c r="A33" s="463" t="s">
        <v>338</v>
      </c>
      <c r="B33" s="463"/>
      <c r="C33" s="463"/>
      <c r="D33" s="463"/>
      <c r="E33" s="463"/>
      <c r="F33" s="463"/>
      <c r="G33" s="463"/>
      <c r="H33" s="463"/>
      <c r="I33" s="463"/>
      <c r="J33" s="463"/>
      <c r="K33" s="463"/>
    </row>
    <row r="34" spans="1:12" ht="12" customHeight="1" x14ac:dyDescent="0.2">
      <c r="A34" s="33">
        <v>1995</v>
      </c>
      <c r="B34" s="71">
        <v>37.115939826774046</v>
      </c>
      <c r="C34" s="71">
        <v>62.788442893154937</v>
      </c>
      <c r="D34" s="71">
        <v>49.333333333333336</v>
      </c>
      <c r="E34" s="71">
        <v>29.138959931798809</v>
      </c>
      <c r="F34" s="71">
        <v>28.456292622442653</v>
      </c>
      <c r="G34" s="71">
        <v>41.184516482013407</v>
      </c>
      <c r="H34" s="71">
        <v>57.214765100671137</v>
      </c>
      <c r="I34" s="71">
        <v>29.439252336448597</v>
      </c>
      <c r="J34" s="71">
        <v>12.577203818079729</v>
      </c>
      <c r="K34" s="72">
        <v>59.11330049261084</v>
      </c>
    </row>
    <row r="35" spans="1:12" ht="12" customHeight="1" x14ac:dyDescent="0.2">
      <c r="A35" s="139">
        <v>2000</v>
      </c>
      <c r="B35" s="172">
        <v>40.833972341944524</v>
      </c>
      <c r="C35" s="172">
        <v>62.77883073334305</v>
      </c>
      <c r="D35" s="172">
        <v>56.653992395437257</v>
      </c>
      <c r="E35" s="172">
        <v>35.03847249928755</v>
      </c>
      <c r="F35" s="172">
        <v>28.189806678383128</v>
      </c>
      <c r="G35" s="172">
        <v>44.14191419141914</v>
      </c>
      <c r="H35" s="172">
        <v>66.850828729281758</v>
      </c>
      <c r="I35" s="172">
        <v>37.972972972972975</v>
      </c>
      <c r="J35" s="172">
        <v>16.502115655853313</v>
      </c>
      <c r="K35" s="173">
        <v>62.71834061135371</v>
      </c>
    </row>
    <row r="36" spans="1:12" ht="12" customHeight="1" x14ac:dyDescent="0.2">
      <c r="A36" s="33">
        <v>2005</v>
      </c>
      <c r="B36" s="71">
        <v>43.590894805369729</v>
      </c>
      <c r="C36" s="71">
        <v>62.47502141021981</v>
      </c>
      <c r="D36" s="71">
        <v>56.27376425855514</v>
      </c>
      <c r="E36" s="71">
        <v>39.602673598217599</v>
      </c>
      <c r="F36" s="71">
        <v>34.401518535060291</v>
      </c>
      <c r="G36" s="71">
        <v>49.692682361127218</v>
      </c>
      <c r="H36" s="71">
        <v>73.722627737226276</v>
      </c>
      <c r="I36" s="71">
        <v>46.406388642413489</v>
      </c>
      <c r="J36" s="71">
        <v>18.94238358326756</v>
      </c>
      <c r="K36" s="72">
        <v>62.218963831867057</v>
      </c>
    </row>
    <row r="37" spans="1:12" ht="12" hidden="1" customHeight="1" x14ac:dyDescent="0.2">
      <c r="A37" s="139">
        <v>2006</v>
      </c>
      <c r="B37" s="172">
        <v>44.741997239659852</v>
      </c>
      <c r="C37" s="172">
        <v>65.647940074906359</v>
      </c>
      <c r="D37" s="172">
        <v>57.086614173228348</v>
      </c>
      <c r="E37" s="172">
        <v>40.242829491465777</v>
      </c>
      <c r="F37" s="172">
        <v>36.075739120806112</v>
      </c>
      <c r="G37" s="172">
        <v>50.869618847909216</v>
      </c>
      <c r="H37" s="172">
        <v>74.555160142348754</v>
      </c>
      <c r="I37" s="172">
        <v>49.346120313862251</v>
      </c>
      <c r="J37" s="172">
        <v>21.392093815017969</v>
      </c>
      <c r="K37" s="173">
        <v>60.781122864117165</v>
      </c>
    </row>
    <row r="38" spans="1:12" ht="12" hidden="1" customHeight="1" x14ac:dyDescent="0.2">
      <c r="A38" s="34">
        <v>2007</v>
      </c>
      <c r="B38" s="75">
        <v>45.418583652233735</v>
      </c>
      <c r="C38" s="75">
        <v>66.70018675477661</v>
      </c>
      <c r="D38" s="75">
        <v>56.386292834890959</v>
      </c>
      <c r="E38" s="75">
        <v>41.43665352305846</v>
      </c>
      <c r="F38" s="75">
        <v>37.165719098757634</v>
      </c>
      <c r="G38" s="75">
        <v>52.491736587846425</v>
      </c>
      <c r="H38" s="75">
        <v>78.089887640449433</v>
      </c>
      <c r="I38" s="75">
        <v>53.692946058091287</v>
      </c>
      <c r="J38" s="75">
        <v>20.150375939849624</v>
      </c>
      <c r="K38" s="76">
        <v>63.099173553719012</v>
      </c>
    </row>
    <row r="39" spans="1:12" ht="12" hidden="1" customHeight="1" x14ac:dyDescent="0.2">
      <c r="A39" s="139">
        <v>2008</v>
      </c>
      <c r="B39" s="172">
        <v>45.242090615151639</v>
      </c>
      <c r="C39" s="172">
        <v>66.421228118921931</v>
      </c>
      <c r="D39" s="172">
        <v>53.921568627450981</v>
      </c>
      <c r="E39" s="172">
        <v>41.386790936847177</v>
      </c>
      <c r="F39" s="172">
        <v>37.204781805812033</v>
      </c>
      <c r="G39" s="172">
        <v>52.810392205845616</v>
      </c>
      <c r="H39" s="172">
        <v>81.28898128898129</v>
      </c>
      <c r="I39" s="172">
        <v>50.692307692307693</v>
      </c>
      <c r="J39" s="172">
        <v>20.943000161472629</v>
      </c>
      <c r="K39" s="173">
        <v>62.618670886075947</v>
      </c>
    </row>
    <row r="40" spans="1:12" ht="12" hidden="1" customHeight="1" x14ac:dyDescent="0.2">
      <c r="A40" s="34">
        <v>2009</v>
      </c>
      <c r="B40" s="75">
        <v>46.929551435286555</v>
      </c>
      <c r="C40" s="75">
        <v>67.377753151406012</v>
      </c>
      <c r="D40" s="75">
        <v>56.129032258064512</v>
      </c>
      <c r="E40" s="75">
        <v>42.595584275713513</v>
      </c>
      <c r="F40" s="75">
        <v>39.328006161548089</v>
      </c>
      <c r="G40" s="75">
        <v>54.551716220870162</v>
      </c>
      <c r="H40" s="75">
        <v>77.882797731568999</v>
      </c>
      <c r="I40" s="75">
        <v>54.109031733116353</v>
      </c>
      <c r="J40" s="75">
        <v>22.348164439181186</v>
      </c>
      <c r="K40" s="76">
        <v>64.115432873274784</v>
      </c>
    </row>
    <row r="41" spans="1:12" ht="12" customHeight="1" x14ac:dyDescent="0.2">
      <c r="A41" s="139">
        <v>2010</v>
      </c>
      <c r="B41" s="172">
        <v>48.744312739463602</v>
      </c>
      <c r="C41" s="172">
        <v>71.59726538222499</v>
      </c>
      <c r="D41" s="172">
        <v>57.289879931389365</v>
      </c>
      <c r="E41" s="172">
        <v>45.855016337891804</v>
      </c>
      <c r="F41" s="172">
        <v>40.87439742903053</v>
      </c>
      <c r="G41" s="172">
        <v>56.049237983587339</v>
      </c>
      <c r="H41" s="172">
        <v>77.505112474437638</v>
      </c>
      <c r="I41" s="172">
        <v>56.690307328605208</v>
      </c>
      <c r="J41" s="172">
        <v>23.506230695494729</v>
      </c>
      <c r="K41" s="173">
        <v>64.388609715242879</v>
      </c>
    </row>
    <row r="42" spans="1:12" ht="12" customHeight="1" x14ac:dyDescent="0.2">
      <c r="A42" s="33">
        <v>2011</v>
      </c>
      <c r="B42" s="73">
        <v>48.074204946996467</v>
      </c>
      <c r="C42" s="73">
        <v>71.896502293577981</v>
      </c>
      <c r="D42" s="73">
        <v>56.915544675642593</v>
      </c>
      <c r="E42" s="73">
        <v>46.038447718289618</v>
      </c>
      <c r="F42" s="73">
        <v>41.061839118640314</v>
      </c>
      <c r="G42" s="73">
        <v>57.967844252433551</v>
      </c>
      <c r="H42" s="71">
        <v>80.905511811023629</v>
      </c>
      <c r="I42" s="73">
        <v>57.011952191235061</v>
      </c>
      <c r="J42" s="73">
        <v>22.997306110874803</v>
      </c>
      <c r="K42" s="74">
        <v>64.507845934379461</v>
      </c>
    </row>
    <row r="43" spans="1:12" ht="12" customHeight="1" x14ac:dyDescent="0.2">
      <c r="A43" s="139">
        <v>2012</v>
      </c>
      <c r="B43" s="174">
        <v>48.99004020555936</v>
      </c>
      <c r="C43" s="174">
        <v>73.546982301379032</v>
      </c>
      <c r="D43" s="174">
        <v>51.069767441860471</v>
      </c>
      <c r="E43" s="174">
        <v>47.358583721258285</v>
      </c>
      <c r="F43" s="174">
        <v>40.95061505065123</v>
      </c>
      <c r="G43" s="174">
        <v>60.081087004163926</v>
      </c>
      <c r="H43" s="174">
        <v>78.867924528301899</v>
      </c>
      <c r="I43" s="174">
        <v>59.255533199195177</v>
      </c>
      <c r="J43" s="174">
        <v>24.06371317652432</v>
      </c>
      <c r="K43" s="175">
        <v>66.560431478303499</v>
      </c>
    </row>
    <row r="44" spans="1:12" ht="12" customHeight="1" x14ac:dyDescent="0.2">
      <c r="A44" s="33">
        <v>2013</v>
      </c>
      <c r="B44" s="73">
        <f>61910*100/B18</f>
        <v>48.921374950612403</v>
      </c>
      <c r="C44" s="73">
        <f>16618*100/C18</f>
        <v>74.174254597393329</v>
      </c>
      <c r="D44" s="73">
        <f>679*100/D18</f>
        <v>50.18477457501848</v>
      </c>
      <c r="E44" s="73">
        <f>16927*100/E18</f>
        <v>48.849961040085425</v>
      </c>
      <c r="F44" s="73">
        <f>11033*100/F18</f>
        <v>40.045733367209898</v>
      </c>
      <c r="G44" s="73">
        <f>5567*100/G18</f>
        <v>61.021593773977855</v>
      </c>
      <c r="H44" s="71">
        <f>346*100/H18</f>
        <v>75.054229934924081</v>
      </c>
      <c r="I44" s="73">
        <f>1978*100/I18</f>
        <v>58.991947509692814</v>
      </c>
      <c r="J44" s="73">
        <f>5751*100/J18</f>
        <v>24.910122579806817</v>
      </c>
      <c r="K44" s="74">
        <f>3009*100/K18</f>
        <v>65.914567360350489</v>
      </c>
    </row>
    <row r="45" spans="1:12" ht="12" customHeight="1" x14ac:dyDescent="0.2">
      <c r="A45" s="139">
        <v>2014</v>
      </c>
      <c r="B45" s="174">
        <f>71952*100/B19</f>
        <v>49.051715910175474</v>
      </c>
      <c r="C45" s="174">
        <f>19467*100/C19</f>
        <v>74.792531120331944</v>
      </c>
      <c r="D45" s="174">
        <f>807*100/D19</f>
        <v>52.300712896953989</v>
      </c>
      <c r="E45" s="174">
        <f>19859*100/E19</f>
        <v>50.358818308609102</v>
      </c>
      <c r="F45" s="174">
        <f>12605*100/F19</f>
        <v>40.487585520187579</v>
      </c>
      <c r="G45" s="174">
        <f>5968*100/G19</f>
        <v>61.462409886714724</v>
      </c>
      <c r="H45" s="174">
        <f>382*100/H19</f>
        <v>83.043478260869563</v>
      </c>
      <c r="I45" s="174">
        <f>2299*100/I19</f>
        <v>59.421039028172657</v>
      </c>
      <c r="J45" s="174">
        <f>7080*100/J19</f>
        <v>24.172072379651759</v>
      </c>
      <c r="K45" s="175">
        <f>3485*100/K19</f>
        <v>66.788041395170566</v>
      </c>
    </row>
    <row r="46" spans="1:12" ht="12" customHeight="1" x14ac:dyDescent="0.2">
      <c r="A46" s="464" t="s">
        <v>92</v>
      </c>
      <c r="B46" s="464"/>
      <c r="C46" s="464"/>
      <c r="D46" s="464"/>
      <c r="E46" s="464"/>
      <c r="F46" s="464"/>
      <c r="G46" s="464"/>
      <c r="H46" s="464"/>
      <c r="I46" s="464"/>
      <c r="J46" s="464"/>
      <c r="K46" s="464"/>
      <c r="L46" s="18"/>
    </row>
    <row r="47" spans="1:12" ht="12" customHeight="1" x14ac:dyDescent="0.2">
      <c r="A47" s="3">
        <v>1995</v>
      </c>
      <c r="B47" s="54" t="s">
        <v>105</v>
      </c>
      <c r="C47" s="54" t="s">
        <v>105</v>
      </c>
      <c r="D47" s="54" t="s">
        <v>105</v>
      </c>
      <c r="E47" s="54" t="s">
        <v>105</v>
      </c>
      <c r="F47" s="54" t="s">
        <v>105</v>
      </c>
      <c r="G47" s="54" t="s">
        <v>105</v>
      </c>
      <c r="H47" s="54" t="s">
        <v>105</v>
      </c>
      <c r="I47" s="54" t="s">
        <v>105</v>
      </c>
      <c r="J47" s="54" t="s">
        <v>105</v>
      </c>
      <c r="K47" s="55" t="s">
        <v>105</v>
      </c>
      <c r="L47" s="19"/>
    </row>
    <row r="48" spans="1:12" ht="12" customHeight="1" x14ac:dyDescent="0.2">
      <c r="A48" s="136">
        <v>2000</v>
      </c>
      <c r="B48" s="169">
        <v>311</v>
      </c>
      <c r="C48" s="169">
        <v>23</v>
      </c>
      <c r="D48" s="141" t="s">
        <v>105</v>
      </c>
      <c r="E48" s="169">
        <v>203</v>
      </c>
      <c r="F48" s="169">
        <v>27</v>
      </c>
      <c r="G48" s="169">
        <v>9</v>
      </c>
      <c r="H48" s="141" t="s">
        <v>105</v>
      </c>
      <c r="I48" s="170">
        <v>5</v>
      </c>
      <c r="J48" s="169">
        <v>44</v>
      </c>
      <c r="K48" s="142" t="s">
        <v>105</v>
      </c>
      <c r="L48" s="19"/>
    </row>
    <row r="49" spans="1:12" ht="12" customHeight="1" x14ac:dyDescent="0.2">
      <c r="A49" s="3">
        <v>2005</v>
      </c>
      <c r="B49" s="65">
        <v>6999</v>
      </c>
      <c r="C49" s="65">
        <v>983</v>
      </c>
      <c r="D49" s="66">
        <v>14</v>
      </c>
      <c r="E49" s="65">
        <v>2744</v>
      </c>
      <c r="F49" s="65">
        <v>907</v>
      </c>
      <c r="G49" s="65">
        <v>132</v>
      </c>
      <c r="H49" s="66">
        <v>12</v>
      </c>
      <c r="I49" s="66">
        <v>361</v>
      </c>
      <c r="J49" s="65">
        <v>1776</v>
      </c>
      <c r="K49" s="77">
        <v>70</v>
      </c>
      <c r="L49" s="19"/>
    </row>
    <row r="50" spans="1:12" ht="12" customHeight="1" x14ac:dyDescent="0.2">
      <c r="A50" s="136">
        <v>2006</v>
      </c>
      <c r="B50" s="169">
        <v>8295</v>
      </c>
      <c r="C50" s="169">
        <v>787</v>
      </c>
      <c r="D50" s="170">
        <v>23</v>
      </c>
      <c r="E50" s="169">
        <v>3101</v>
      </c>
      <c r="F50" s="169">
        <v>1355</v>
      </c>
      <c r="G50" s="169">
        <v>354</v>
      </c>
      <c r="H50" s="141" t="s">
        <v>105</v>
      </c>
      <c r="I50" s="170">
        <v>466</v>
      </c>
      <c r="J50" s="169">
        <v>2049</v>
      </c>
      <c r="K50" s="176">
        <v>160</v>
      </c>
      <c r="L50" s="19"/>
    </row>
    <row r="51" spans="1:12" ht="12" customHeight="1" x14ac:dyDescent="0.2">
      <c r="A51" s="3">
        <v>2007</v>
      </c>
      <c r="B51" s="65">
        <v>10283</v>
      </c>
      <c r="C51" s="65">
        <v>1067</v>
      </c>
      <c r="D51" s="66">
        <v>31</v>
      </c>
      <c r="E51" s="65">
        <v>3789</v>
      </c>
      <c r="F51" s="65">
        <v>1648</v>
      </c>
      <c r="G51" s="65">
        <v>434</v>
      </c>
      <c r="H51" s="66">
        <v>13</v>
      </c>
      <c r="I51" s="66">
        <v>464</v>
      </c>
      <c r="J51" s="65">
        <v>2574</v>
      </c>
      <c r="K51" s="77">
        <v>253</v>
      </c>
      <c r="L51" s="19"/>
    </row>
    <row r="52" spans="1:12" ht="12" customHeight="1" x14ac:dyDescent="0.2">
      <c r="A52" s="136">
        <v>2008</v>
      </c>
      <c r="B52" s="169">
        <v>11622</v>
      </c>
      <c r="C52" s="169">
        <v>1253</v>
      </c>
      <c r="D52" s="170">
        <v>49</v>
      </c>
      <c r="E52" s="169">
        <v>4356</v>
      </c>
      <c r="F52" s="169">
        <v>1876</v>
      </c>
      <c r="G52" s="169">
        <v>454</v>
      </c>
      <c r="H52" s="141" t="s">
        <v>105</v>
      </c>
      <c r="I52" s="170">
        <v>596</v>
      </c>
      <c r="J52" s="169">
        <v>2750</v>
      </c>
      <c r="K52" s="176">
        <v>278</v>
      </c>
      <c r="L52" s="19"/>
    </row>
    <row r="53" spans="1:12" ht="12" customHeight="1" x14ac:dyDescent="0.2">
      <c r="A53" s="33">
        <v>2009</v>
      </c>
      <c r="B53" s="65">
        <v>12801</v>
      </c>
      <c r="C53" s="65">
        <v>1428</v>
      </c>
      <c r="D53" s="66">
        <v>26</v>
      </c>
      <c r="E53" s="65">
        <v>5343</v>
      </c>
      <c r="F53" s="65">
        <v>1676</v>
      </c>
      <c r="G53" s="65">
        <v>760</v>
      </c>
      <c r="H53" s="66">
        <v>11</v>
      </c>
      <c r="I53" s="66">
        <v>619</v>
      </c>
      <c r="J53" s="65">
        <v>2656</v>
      </c>
      <c r="K53" s="77">
        <v>282</v>
      </c>
      <c r="L53" s="19"/>
    </row>
    <row r="54" spans="1:12" ht="12" customHeight="1" x14ac:dyDescent="0.2">
      <c r="A54" s="139">
        <v>2010</v>
      </c>
      <c r="B54" s="169">
        <v>26467</v>
      </c>
      <c r="C54" s="169">
        <v>3135</v>
      </c>
      <c r="D54" s="170">
        <v>125</v>
      </c>
      <c r="E54" s="169">
        <v>9263</v>
      </c>
      <c r="F54" s="169">
        <v>4789</v>
      </c>
      <c r="G54" s="169">
        <v>1048</v>
      </c>
      <c r="H54" s="141" t="s">
        <v>105</v>
      </c>
      <c r="I54" s="170">
        <v>1491</v>
      </c>
      <c r="J54" s="169">
        <v>5854</v>
      </c>
      <c r="K54" s="176">
        <v>762</v>
      </c>
      <c r="L54" s="19"/>
    </row>
    <row r="55" spans="1:12" ht="12" customHeight="1" x14ac:dyDescent="0.2">
      <c r="A55" s="33">
        <v>2011</v>
      </c>
      <c r="B55" s="65">
        <v>41292</v>
      </c>
      <c r="C55" s="65">
        <v>4792</v>
      </c>
      <c r="D55" s="65">
        <v>196</v>
      </c>
      <c r="E55" s="65">
        <v>14605</v>
      </c>
      <c r="F55" s="65">
        <v>7355</v>
      </c>
      <c r="G55" s="65">
        <v>1137</v>
      </c>
      <c r="H55" s="66">
        <v>9</v>
      </c>
      <c r="I55" s="65">
        <v>1853</v>
      </c>
      <c r="J55" s="65">
        <v>10079</v>
      </c>
      <c r="K55" s="67">
        <v>1266</v>
      </c>
      <c r="L55" s="19"/>
    </row>
    <row r="56" spans="1:12" ht="12" customHeight="1" x14ac:dyDescent="0.2">
      <c r="A56" s="139">
        <v>2012</v>
      </c>
      <c r="B56" s="177">
        <v>58560</v>
      </c>
      <c r="C56" s="177">
        <v>6964</v>
      </c>
      <c r="D56" s="169">
        <v>393</v>
      </c>
      <c r="E56" s="177">
        <v>21169</v>
      </c>
      <c r="F56" s="177">
        <v>10729</v>
      </c>
      <c r="G56" s="177">
        <v>1482</v>
      </c>
      <c r="H56" s="170">
        <v>26</v>
      </c>
      <c r="I56" s="169">
        <v>2303</v>
      </c>
      <c r="J56" s="169">
        <v>13606</v>
      </c>
      <c r="K56" s="171">
        <v>1888</v>
      </c>
      <c r="L56" s="19"/>
    </row>
    <row r="57" spans="1:12" ht="12" customHeight="1" x14ac:dyDescent="0.2">
      <c r="A57" s="33">
        <v>2013</v>
      </c>
      <c r="B57" s="102">
        <v>78629</v>
      </c>
      <c r="C57" s="65">
        <v>10151</v>
      </c>
      <c r="D57" s="65">
        <v>530</v>
      </c>
      <c r="E57" s="65">
        <v>26866</v>
      </c>
      <c r="F57" s="65">
        <v>15084</v>
      </c>
      <c r="G57" s="65">
        <v>1807</v>
      </c>
      <c r="H57" s="66">
        <v>36</v>
      </c>
      <c r="I57" s="65">
        <v>2750</v>
      </c>
      <c r="J57" s="65">
        <v>18879</v>
      </c>
      <c r="K57" s="67">
        <v>2526</v>
      </c>
      <c r="L57" s="19"/>
    </row>
    <row r="58" spans="1:12" ht="12" customHeight="1" x14ac:dyDescent="0.2">
      <c r="A58" s="139">
        <v>2014</v>
      </c>
      <c r="B58" s="177">
        <v>97179</v>
      </c>
      <c r="C58" s="177">
        <v>12847</v>
      </c>
      <c r="D58" s="169">
        <v>638</v>
      </c>
      <c r="E58" s="177">
        <v>31979</v>
      </c>
      <c r="F58" s="177">
        <v>18367</v>
      </c>
      <c r="G58" s="177">
        <v>1994</v>
      </c>
      <c r="H58" s="170">
        <v>14</v>
      </c>
      <c r="I58" s="169">
        <v>3189</v>
      </c>
      <c r="J58" s="169">
        <v>25005</v>
      </c>
      <c r="K58" s="171">
        <v>3146</v>
      </c>
      <c r="L58" s="19"/>
    </row>
    <row r="59" spans="1:12" x14ac:dyDescent="0.2">
      <c r="A59" s="463" t="s">
        <v>63</v>
      </c>
      <c r="B59" s="463"/>
      <c r="C59" s="463"/>
      <c r="D59" s="463"/>
      <c r="E59" s="463"/>
      <c r="F59" s="463"/>
      <c r="G59" s="463"/>
      <c r="H59" s="463"/>
      <c r="I59" s="463"/>
      <c r="J59" s="463"/>
      <c r="K59" s="463"/>
      <c r="L59" s="18"/>
    </row>
    <row r="60" spans="1:12" ht="12" customHeight="1" x14ac:dyDescent="0.2">
      <c r="A60" s="33">
        <v>1995</v>
      </c>
      <c r="B60" s="54" t="s">
        <v>105</v>
      </c>
      <c r="C60" s="54" t="s">
        <v>105</v>
      </c>
      <c r="D60" s="54" t="s">
        <v>105</v>
      </c>
      <c r="E60" s="54" t="s">
        <v>105</v>
      </c>
      <c r="F60" s="54" t="s">
        <v>105</v>
      </c>
      <c r="G60" s="54" t="s">
        <v>105</v>
      </c>
      <c r="H60" s="54" t="s">
        <v>105</v>
      </c>
      <c r="I60" s="54" t="s">
        <v>105</v>
      </c>
      <c r="J60" s="54" t="s">
        <v>105</v>
      </c>
      <c r="K60" s="55" t="s">
        <v>105</v>
      </c>
      <c r="L60" s="19"/>
    </row>
    <row r="61" spans="1:12" ht="12" customHeight="1" x14ac:dyDescent="0.2">
      <c r="A61" s="139">
        <v>2000</v>
      </c>
      <c r="B61" s="170">
        <v>100</v>
      </c>
      <c r="C61" s="172">
        <v>7.395498392282958</v>
      </c>
      <c r="D61" s="141" t="s">
        <v>105</v>
      </c>
      <c r="E61" s="172">
        <v>65.273311897106112</v>
      </c>
      <c r="F61" s="172">
        <v>8.6816720257234739</v>
      </c>
      <c r="G61" s="172">
        <v>2.8938906752411575</v>
      </c>
      <c r="H61" s="141" t="s">
        <v>105</v>
      </c>
      <c r="I61" s="172">
        <v>1.607717041800643</v>
      </c>
      <c r="J61" s="172">
        <v>14.14790996784566</v>
      </c>
      <c r="K61" s="142" t="s">
        <v>105</v>
      </c>
      <c r="L61" s="19"/>
    </row>
    <row r="62" spans="1:12" ht="12" customHeight="1" x14ac:dyDescent="0.2">
      <c r="A62" s="33">
        <v>2005</v>
      </c>
      <c r="B62" s="66">
        <v>100</v>
      </c>
      <c r="C62" s="71">
        <v>14.04486355193599</v>
      </c>
      <c r="D62" s="71">
        <v>0.20002857551078726</v>
      </c>
      <c r="E62" s="71">
        <v>39.205600800114304</v>
      </c>
      <c r="F62" s="71">
        <v>12.958994142020289</v>
      </c>
      <c r="G62" s="54">
        <v>1.8859837119588514</v>
      </c>
      <c r="H62" s="71">
        <v>0.17145306472353192</v>
      </c>
      <c r="I62" s="71">
        <v>5.1578796970995855</v>
      </c>
      <c r="J62" s="71">
        <v>25.375053579082724</v>
      </c>
      <c r="K62" s="72">
        <v>1.0001428775539363</v>
      </c>
      <c r="L62" s="19"/>
    </row>
    <row r="63" spans="1:12" ht="12" hidden="1" customHeight="1" x14ac:dyDescent="0.2">
      <c r="A63" s="139">
        <v>2006</v>
      </c>
      <c r="B63" s="170">
        <v>100</v>
      </c>
      <c r="C63" s="172">
        <v>9.4876431585292345</v>
      </c>
      <c r="D63" s="172">
        <v>0.27727546714888485</v>
      </c>
      <c r="E63" s="172">
        <v>37.383966244725734</v>
      </c>
      <c r="F63" s="172">
        <v>16.335141651597347</v>
      </c>
      <c r="G63" s="141">
        <v>4.267631103074141</v>
      </c>
      <c r="H63" s="141" t="s">
        <v>105</v>
      </c>
      <c r="I63" s="172">
        <v>5.6178420735382764</v>
      </c>
      <c r="J63" s="172">
        <v>24.701627486437612</v>
      </c>
      <c r="K63" s="173">
        <v>1.9288728149487642</v>
      </c>
      <c r="L63" s="19"/>
    </row>
    <row r="64" spans="1:12" ht="12" hidden="1" customHeight="1" x14ac:dyDescent="0.2">
      <c r="A64" s="34">
        <v>2007</v>
      </c>
      <c r="B64" s="69">
        <v>100</v>
      </c>
      <c r="C64" s="75">
        <v>10.376349314402413</v>
      </c>
      <c r="D64" s="75">
        <v>0.30146844306136344</v>
      </c>
      <c r="E64" s="75">
        <v>36.847223572887287</v>
      </c>
      <c r="F64" s="75">
        <v>16.026451424681511</v>
      </c>
      <c r="G64" s="75">
        <v>4.2205582028590882</v>
      </c>
      <c r="H64" s="75">
        <v>0.12642225031605564</v>
      </c>
      <c r="I64" s="75">
        <v>4.5123018574346005</v>
      </c>
      <c r="J64" s="75">
        <v>25.031605562579013</v>
      </c>
      <c r="K64" s="76">
        <v>2.4603714869201596</v>
      </c>
      <c r="L64" s="19"/>
    </row>
    <row r="65" spans="1:12" ht="12" hidden="1" customHeight="1" x14ac:dyDescent="0.2">
      <c r="A65" s="139">
        <v>2008</v>
      </c>
      <c r="B65" s="178">
        <v>100</v>
      </c>
      <c r="C65" s="172">
        <v>10.781276888659438</v>
      </c>
      <c r="D65" s="172">
        <v>0.42161418000344175</v>
      </c>
      <c r="E65" s="172">
        <v>37.480640165203923</v>
      </c>
      <c r="F65" s="172">
        <v>16.141800034417482</v>
      </c>
      <c r="G65" s="172">
        <v>3.906384443297195</v>
      </c>
      <c r="H65" s="141" t="s">
        <v>105</v>
      </c>
      <c r="I65" s="172">
        <v>5.1282051282051277</v>
      </c>
      <c r="J65" s="172">
        <v>23.662020306315608</v>
      </c>
      <c r="K65" s="173">
        <v>2.3920151436929959</v>
      </c>
      <c r="L65" s="19"/>
    </row>
    <row r="66" spans="1:12" ht="12" hidden="1" customHeight="1" x14ac:dyDescent="0.2">
      <c r="A66" s="34">
        <v>2009</v>
      </c>
      <c r="B66" s="69">
        <v>100</v>
      </c>
      <c r="C66" s="75">
        <v>11.155378486055776</v>
      </c>
      <c r="D66" s="75">
        <v>0.20310913209905476</v>
      </c>
      <c r="E66" s="75">
        <v>41.738926646355758</v>
      </c>
      <c r="F66" s="75">
        <v>13.092727130692912</v>
      </c>
      <c r="G66" s="75">
        <v>5.9370361690492928</v>
      </c>
      <c r="H66" s="75">
        <v>8.5930786657292396E-2</v>
      </c>
      <c r="I66" s="75">
        <v>4.8355597218967272</v>
      </c>
      <c r="J66" s="75">
        <v>20.748379032888057</v>
      </c>
      <c r="K66" s="76">
        <v>2.2029528943051324</v>
      </c>
      <c r="L66" s="19"/>
    </row>
    <row r="67" spans="1:12" ht="12" customHeight="1" x14ac:dyDescent="0.2">
      <c r="A67" s="139">
        <v>2010</v>
      </c>
      <c r="B67" s="170">
        <v>100</v>
      </c>
      <c r="C67" s="172">
        <v>11.844938980617373</v>
      </c>
      <c r="D67" s="172">
        <v>0.47228624324630675</v>
      </c>
      <c r="E67" s="172">
        <v>34.998299769524316</v>
      </c>
      <c r="F67" s="172">
        <v>18.094230551252501</v>
      </c>
      <c r="G67" s="172">
        <v>3.9596478633770351</v>
      </c>
      <c r="H67" s="141" t="s">
        <v>105</v>
      </c>
      <c r="I67" s="172">
        <v>5.6334303094419464</v>
      </c>
      <c r="J67" s="172">
        <v>22.118109343711037</v>
      </c>
      <c r="K67" s="173">
        <v>2.8790569388294855</v>
      </c>
      <c r="L67" s="19"/>
    </row>
    <row r="68" spans="1:12" ht="12" customHeight="1" x14ac:dyDescent="0.2">
      <c r="A68" s="33">
        <v>2011</v>
      </c>
      <c r="B68" s="65">
        <v>100</v>
      </c>
      <c r="C68" s="73">
        <v>11.605153540637412</v>
      </c>
      <c r="D68" s="73">
        <v>0.47466821660370045</v>
      </c>
      <c r="E68" s="73">
        <v>35.37004746682166</v>
      </c>
      <c r="F68" s="73">
        <v>17.812167005715391</v>
      </c>
      <c r="G68" s="73">
        <v>2.7535600116245278</v>
      </c>
      <c r="H68" s="71">
        <v>2.1795989537925022E-2</v>
      </c>
      <c r="I68" s="73">
        <v>4.4875520681972292</v>
      </c>
      <c r="J68" s="73">
        <v>24.409086505860699</v>
      </c>
      <c r="K68" s="74">
        <v>3.0659691950014532</v>
      </c>
      <c r="L68" s="19"/>
    </row>
    <row r="69" spans="1:12" ht="12" customHeight="1" x14ac:dyDescent="0.2">
      <c r="A69" s="139">
        <v>2012</v>
      </c>
      <c r="B69" s="169">
        <v>100</v>
      </c>
      <c r="C69" s="174">
        <v>11.892076502732241</v>
      </c>
      <c r="D69" s="174">
        <v>0.67110655737704916</v>
      </c>
      <c r="E69" s="174">
        <v>36.149248633879779</v>
      </c>
      <c r="F69" s="174">
        <v>18.321379781420767</v>
      </c>
      <c r="G69" s="174">
        <v>2.5307377049180331</v>
      </c>
      <c r="H69" s="174">
        <v>4.4398907103825137E-2</v>
      </c>
      <c r="I69" s="174">
        <v>3.9327185792349728</v>
      </c>
      <c r="J69" s="174">
        <v>23.23428961748634</v>
      </c>
      <c r="K69" s="175">
        <v>3.2240437158469941</v>
      </c>
      <c r="L69" s="19"/>
    </row>
    <row r="70" spans="1:12" ht="12" customHeight="1" x14ac:dyDescent="0.2">
      <c r="A70" s="90">
        <v>2013</v>
      </c>
      <c r="B70" s="65">
        <v>100</v>
      </c>
      <c r="C70" s="73">
        <f>C57*100/B57</f>
        <v>12.909995039997964</v>
      </c>
      <c r="D70" s="73">
        <f>D57*100/B57</f>
        <v>0.67405155858525478</v>
      </c>
      <c r="E70" s="73">
        <f>E57*100/B57</f>
        <v>34.168055043304634</v>
      </c>
      <c r="F70" s="73">
        <f>F57*100/B57</f>
        <v>19.183761716415063</v>
      </c>
      <c r="G70" s="73">
        <f>G57*100/B57</f>
        <v>2.298134276157652</v>
      </c>
      <c r="H70" s="71">
        <f>H57*100/B57</f>
        <v>4.5784634168055047E-2</v>
      </c>
      <c r="I70" s="73">
        <f>I57*100/B57</f>
        <v>3.4974373322819825</v>
      </c>
      <c r="J70" s="73">
        <f>J57*100/B57</f>
        <v>24.010225234964199</v>
      </c>
      <c r="K70" s="74">
        <f>K57*100/B57</f>
        <v>3.2125551641251957</v>
      </c>
      <c r="L70" s="19"/>
    </row>
    <row r="71" spans="1:12" ht="12" customHeight="1" x14ac:dyDescent="0.2">
      <c r="A71" s="140">
        <v>2014</v>
      </c>
      <c r="B71" s="179">
        <v>100</v>
      </c>
      <c r="C71" s="180">
        <f>C58*100/B58</f>
        <v>13.219934347955833</v>
      </c>
      <c r="D71" s="180">
        <f>D58*100/B58</f>
        <v>0.6565204416592062</v>
      </c>
      <c r="E71" s="180">
        <f>E58*100/B58</f>
        <v>32.907315366488646</v>
      </c>
      <c r="F71" s="180">
        <f>F58*100/B58</f>
        <v>18.900173905885016</v>
      </c>
      <c r="G71" s="180">
        <f>G58*100/B58</f>
        <v>2.0518836374113749</v>
      </c>
      <c r="H71" s="180">
        <f>H58*100/B58</f>
        <v>1.4406404675907347E-2</v>
      </c>
      <c r="I71" s="180">
        <f>I58*100/B58</f>
        <v>3.2815731793906089</v>
      </c>
      <c r="J71" s="180">
        <f>J58*100/B58</f>
        <v>25.730867780075943</v>
      </c>
      <c r="K71" s="181">
        <f>K58*100/B58</f>
        <v>3.237324936457465</v>
      </c>
      <c r="L71" s="19"/>
    </row>
    <row r="72" spans="1:12" x14ac:dyDescent="0.2">
      <c r="A72" s="463" t="s">
        <v>339</v>
      </c>
      <c r="B72" s="463"/>
      <c r="C72" s="463"/>
      <c r="D72" s="463"/>
      <c r="E72" s="463"/>
      <c r="F72" s="463"/>
      <c r="G72" s="463"/>
      <c r="H72" s="463"/>
      <c r="I72" s="463"/>
      <c r="J72" s="463"/>
      <c r="K72" s="463"/>
    </row>
    <row r="73" spans="1:12" ht="12" customHeight="1" x14ac:dyDescent="0.2">
      <c r="A73" s="33">
        <v>1995</v>
      </c>
      <c r="B73" s="54" t="s">
        <v>105</v>
      </c>
      <c r="C73" s="54" t="s">
        <v>105</v>
      </c>
      <c r="D73" s="54" t="s">
        <v>105</v>
      </c>
      <c r="E73" s="54" t="s">
        <v>105</v>
      </c>
      <c r="F73" s="54" t="s">
        <v>105</v>
      </c>
      <c r="G73" s="54" t="s">
        <v>105</v>
      </c>
      <c r="H73" s="54" t="s">
        <v>105</v>
      </c>
      <c r="I73" s="54" t="s">
        <v>105</v>
      </c>
      <c r="J73" s="54" t="s">
        <v>105</v>
      </c>
      <c r="K73" s="55" t="s">
        <v>105</v>
      </c>
    </row>
    <row r="74" spans="1:12" ht="12" customHeight="1" x14ac:dyDescent="0.2">
      <c r="A74" s="139">
        <v>2000</v>
      </c>
      <c r="B74" s="172">
        <v>24.115755627009648</v>
      </c>
      <c r="C74" s="172">
        <v>47.826086956521742</v>
      </c>
      <c r="D74" s="141" t="s">
        <v>105</v>
      </c>
      <c r="E74" s="172">
        <v>22.167487684729064</v>
      </c>
      <c r="F74" s="172">
        <v>18.518518518518519</v>
      </c>
      <c r="G74" s="172">
        <v>44.444444444444443</v>
      </c>
      <c r="H74" s="141" t="s">
        <v>105</v>
      </c>
      <c r="I74" s="172">
        <v>0</v>
      </c>
      <c r="J74" s="172">
        <v>22.727272727272727</v>
      </c>
      <c r="K74" s="142" t="s">
        <v>105</v>
      </c>
    </row>
    <row r="75" spans="1:12" ht="12" customHeight="1" x14ac:dyDescent="0.2">
      <c r="A75" s="33">
        <v>2005</v>
      </c>
      <c r="B75" s="71">
        <v>41.14873553364766</v>
      </c>
      <c r="C75" s="71">
        <v>62.258392675483208</v>
      </c>
      <c r="D75" s="71">
        <v>50</v>
      </c>
      <c r="E75" s="71">
        <v>46.683673469387756</v>
      </c>
      <c r="F75" s="71">
        <v>30.98125689084895</v>
      </c>
      <c r="G75" s="71">
        <v>57.575757575757578</v>
      </c>
      <c r="H75" s="71">
        <v>33.333333333333329</v>
      </c>
      <c r="I75" s="71">
        <v>50.692520775623272</v>
      </c>
      <c r="J75" s="71">
        <v>22.184684684684687</v>
      </c>
      <c r="K75" s="72">
        <v>60</v>
      </c>
    </row>
    <row r="76" spans="1:12" ht="12" hidden="1" customHeight="1" x14ac:dyDescent="0.2">
      <c r="A76" s="139">
        <v>2006</v>
      </c>
      <c r="B76" s="172">
        <v>40.253164556962027</v>
      </c>
      <c r="C76" s="172">
        <v>64.294790343074965</v>
      </c>
      <c r="D76" s="172">
        <v>47.826086956521742</v>
      </c>
      <c r="E76" s="172">
        <v>42.72815220896485</v>
      </c>
      <c r="F76" s="172">
        <v>30.84870848708487</v>
      </c>
      <c r="G76" s="172">
        <v>49.152542372881356</v>
      </c>
      <c r="H76" s="141" t="s">
        <v>105</v>
      </c>
      <c r="I76" s="172">
        <v>53.862660944206006</v>
      </c>
      <c r="J76" s="172">
        <v>26.647144948755493</v>
      </c>
      <c r="K76" s="173">
        <v>67.5</v>
      </c>
    </row>
    <row r="77" spans="1:12" ht="12" hidden="1" customHeight="1" x14ac:dyDescent="0.2">
      <c r="A77" s="33">
        <v>2007</v>
      </c>
      <c r="B77" s="71">
        <v>39.968880676845281</v>
      </c>
      <c r="C77" s="71">
        <v>65.417057169634489</v>
      </c>
      <c r="D77" s="71">
        <v>29.032258064516132</v>
      </c>
      <c r="E77" s="71">
        <v>43.283188176299817</v>
      </c>
      <c r="F77" s="71">
        <v>29.186893203883496</v>
      </c>
      <c r="G77" s="71">
        <v>47.926267281105986</v>
      </c>
      <c r="H77" s="71">
        <v>53.846153846153847</v>
      </c>
      <c r="I77" s="71">
        <v>58.836206896551722</v>
      </c>
      <c r="J77" s="71">
        <v>23.892773892773892</v>
      </c>
      <c r="K77" s="72">
        <v>69.169960474308297</v>
      </c>
    </row>
    <row r="78" spans="1:12" ht="12" hidden="1" customHeight="1" x14ac:dyDescent="0.2">
      <c r="A78" s="139">
        <v>2008</v>
      </c>
      <c r="B78" s="172">
        <v>40.629839958699023</v>
      </c>
      <c r="C78" s="172">
        <v>67.837190742218681</v>
      </c>
      <c r="D78" s="172">
        <v>59.183673469387756</v>
      </c>
      <c r="E78" s="172">
        <v>43.778696051423324</v>
      </c>
      <c r="F78" s="172">
        <v>28.038379530916846</v>
      </c>
      <c r="G78" s="172">
        <v>41.409691629955944</v>
      </c>
      <c r="H78" s="141" t="s">
        <v>105</v>
      </c>
      <c r="I78" s="172">
        <v>59.731543624161077</v>
      </c>
      <c r="J78" s="172">
        <v>25.418181818181818</v>
      </c>
      <c r="K78" s="173">
        <v>57.553956834532372</v>
      </c>
    </row>
    <row r="79" spans="1:12" ht="12" hidden="1" customHeight="1" x14ac:dyDescent="0.2">
      <c r="A79" s="33">
        <v>2009</v>
      </c>
      <c r="B79" s="71">
        <v>42.40293727052574</v>
      </c>
      <c r="C79" s="71">
        <v>71.21848739495799</v>
      </c>
      <c r="D79" s="71">
        <v>65.384615384615387</v>
      </c>
      <c r="E79" s="71">
        <v>43.496163204192399</v>
      </c>
      <c r="F79" s="71">
        <v>27.088305489260144</v>
      </c>
      <c r="G79" s="71">
        <v>49.473684210526315</v>
      </c>
      <c r="H79" s="71">
        <v>54.54545454545454</v>
      </c>
      <c r="I79" s="71">
        <v>54.765751211631667</v>
      </c>
      <c r="J79" s="71">
        <v>26.543674698795183</v>
      </c>
      <c r="K79" s="72">
        <v>67.37588652482269</v>
      </c>
    </row>
    <row r="80" spans="1:12" ht="12" customHeight="1" x14ac:dyDescent="0.2">
      <c r="A80" s="139">
        <v>2010</v>
      </c>
      <c r="B80" s="172">
        <v>45.71353005629652</v>
      </c>
      <c r="C80" s="172">
        <v>73.173843700159495</v>
      </c>
      <c r="D80" s="172">
        <v>66.400000000000006</v>
      </c>
      <c r="E80" s="172">
        <v>48.234913095109576</v>
      </c>
      <c r="F80" s="172">
        <v>35.10127375234913</v>
      </c>
      <c r="G80" s="172">
        <v>58.110687022900763</v>
      </c>
      <c r="H80" s="141" t="s">
        <v>105</v>
      </c>
      <c r="I80" s="172">
        <v>59.154929577464785</v>
      </c>
      <c r="J80" s="172">
        <v>27.075503928937479</v>
      </c>
      <c r="K80" s="173">
        <v>65.223097112860899</v>
      </c>
    </row>
    <row r="81" spans="1:11" ht="12" customHeight="1" x14ac:dyDescent="0.2">
      <c r="A81" s="33">
        <v>2011</v>
      </c>
      <c r="B81" s="73">
        <v>44.17562724014337</v>
      </c>
      <c r="C81" s="73">
        <v>71.285475792988322</v>
      </c>
      <c r="D81" s="73">
        <v>56.632653061224488</v>
      </c>
      <c r="E81" s="73">
        <v>48.360150633344745</v>
      </c>
      <c r="F81" s="73">
        <v>35.445275322909588</v>
      </c>
      <c r="G81" s="73">
        <v>59.454705364995597</v>
      </c>
      <c r="H81" s="71">
        <v>33.333333333333329</v>
      </c>
      <c r="I81" s="73">
        <v>58.391797085806793</v>
      </c>
      <c r="J81" s="73">
        <v>24.506399444389324</v>
      </c>
      <c r="K81" s="74">
        <v>64.218009478672982</v>
      </c>
    </row>
    <row r="82" spans="1:11" ht="12" customHeight="1" x14ac:dyDescent="0.2">
      <c r="A82" s="139">
        <v>2012</v>
      </c>
      <c r="B82" s="174">
        <v>45.655737704918032</v>
      </c>
      <c r="C82" s="174">
        <v>73.650201033888578</v>
      </c>
      <c r="D82" s="174">
        <v>53.435114503816791</v>
      </c>
      <c r="E82" s="174">
        <v>49.255987528933822</v>
      </c>
      <c r="F82" s="174">
        <v>35.660359772578992</v>
      </c>
      <c r="G82" s="174">
        <v>67.678812415654519</v>
      </c>
      <c r="H82" s="174">
        <v>11.538461538461538</v>
      </c>
      <c r="I82" s="174">
        <v>60.356057316543641</v>
      </c>
      <c r="J82" s="174">
        <v>25.525503454358372</v>
      </c>
      <c r="K82" s="175">
        <v>67.531779661016941</v>
      </c>
    </row>
    <row r="83" spans="1:11" ht="12" customHeight="1" x14ac:dyDescent="0.2">
      <c r="A83" s="90">
        <v>2013</v>
      </c>
      <c r="B83" s="73">
        <f>36438*100/B57</f>
        <v>46.341680550433047</v>
      </c>
      <c r="C83" s="73">
        <f>7740*100/C57</f>
        <v>76.248645453649885</v>
      </c>
      <c r="D83" s="73">
        <f>260*100/D57</f>
        <v>49.056603773584904</v>
      </c>
      <c r="E83" s="73">
        <f>13573*100/E57</f>
        <v>50.521104742053154</v>
      </c>
      <c r="F83" s="73">
        <f>5470*100/F57</f>
        <v>36.263590559533277</v>
      </c>
      <c r="G83" s="73">
        <f>1210*100/G57</f>
        <v>66.961815163254016</v>
      </c>
      <c r="H83" s="71">
        <f>15*100/H57</f>
        <v>41.666666666666664</v>
      </c>
      <c r="I83" s="73">
        <f>1651*100/I57</f>
        <v>60.036363636363639</v>
      </c>
      <c r="J83" s="73">
        <f>4859*100/J57</f>
        <v>25.73759203347635</v>
      </c>
      <c r="K83" s="74">
        <f>1660*100/K57</f>
        <v>65.716547901821059</v>
      </c>
    </row>
    <row r="84" spans="1:11" ht="12" customHeight="1" x14ac:dyDescent="0.2">
      <c r="A84" s="140">
        <v>2014</v>
      </c>
      <c r="B84" s="180">
        <f>44934*100/B58</f>
        <v>46.238384836230047</v>
      </c>
      <c r="C84" s="180">
        <f>9849*100/C58</f>
        <v>76.663812563244335</v>
      </c>
      <c r="D84" s="180">
        <f>354*100/D58</f>
        <v>55.485893416927901</v>
      </c>
      <c r="E84" s="180">
        <f>16427*100/E58</f>
        <v>51.368085305982049</v>
      </c>
      <c r="F84" s="180">
        <f>6774*100/F58</f>
        <v>36.881363314640389</v>
      </c>
      <c r="G84" s="180">
        <f>1299*100/G58</f>
        <v>65.145436308926776</v>
      </c>
      <c r="H84" s="180">
        <f>8*100/H58</f>
        <v>57.142857142857146</v>
      </c>
      <c r="I84" s="180">
        <f>1918*100/I58</f>
        <v>60.144245845092506</v>
      </c>
      <c r="J84" s="180">
        <f>6195*100/J58</f>
        <v>24.775044991001799</v>
      </c>
      <c r="K84" s="181">
        <f>2110*100/K58</f>
        <v>67.069294342021621</v>
      </c>
    </row>
    <row r="85" spans="1:11" ht="12" customHeight="1" x14ac:dyDescent="0.2">
      <c r="A85" s="463" t="s">
        <v>49</v>
      </c>
      <c r="B85" s="463"/>
      <c r="C85" s="463"/>
      <c r="D85" s="463"/>
      <c r="E85" s="463"/>
      <c r="F85" s="463"/>
      <c r="G85" s="463"/>
      <c r="H85" s="463"/>
      <c r="I85" s="463"/>
      <c r="J85" s="463"/>
      <c r="K85" s="463"/>
    </row>
    <row r="86" spans="1:11" ht="12" customHeight="1" x14ac:dyDescent="0.2">
      <c r="A86" s="33">
        <v>1995</v>
      </c>
      <c r="B86" s="65">
        <v>22014</v>
      </c>
      <c r="C86" s="65">
        <v>1801</v>
      </c>
      <c r="D86" s="66">
        <v>48</v>
      </c>
      <c r="E86" s="65">
        <v>2465</v>
      </c>
      <c r="F86" s="65">
        <v>6924</v>
      </c>
      <c r="G86" s="65">
        <v>7228</v>
      </c>
      <c r="H86" s="66">
        <v>588</v>
      </c>
      <c r="I86" s="66">
        <v>507</v>
      </c>
      <c r="J86" s="65">
        <v>2151</v>
      </c>
      <c r="K86" s="77">
        <v>241</v>
      </c>
    </row>
    <row r="87" spans="1:11" ht="12" customHeight="1" x14ac:dyDescent="0.2">
      <c r="A87" s="139">
        <v>2000</v>
      </c>
      <c r="B87" s="169">
        <v>25533</v>
      </c>
      <c r="C87" s="169">
        <v>2510</v>
      </c>
      <c r="D87" s="170">
        <v>57</v>
      </c>
      <c r="E87" s="169">
        <v>3234</v>
      </c>
      <c r="F87" s="169">
        <v>7606</v>
      </c>
      <c r="G87" s="169">
        <v>8397</v>
      </c>
      <c r="H87" s="170">
        <v>537</v>
      </c>
      <c r="I87" s="170">
        <v>531</v>
      </c>
      <c r="J87" s="169">
        <v>2398</v>
      </c>
      <c r="K87" s="176">
        <v>263</v>
      </c>
    </row>
    <row r="88" spans="1:11" ht="12" customHeight="1" x14ac:dyDescent="0.2">
      <c r="A88" s="33">
        <v>2005</v>
      </c>
      <c r="B88" s="65">
        <v>25911</v>
      </c>
      <c r="C88" s="65">
        <v>2819</v>
      </c>
      <c r="D88" s="66">
        <v>90</v>
      </c>
      <c r="E88" s="65">
        <v>3810</v>
      </c>
      <c r="F88" s="65">
        <v>7068</v>
      </c>
      <c r="G88" s="65">
        <v>8224</v>
      </c>
      <c r="H88" s="66">
        <v>668</v>
      </c>
      <c r="I88" s="66">
        <v>575</v>
      </c>
      <c r="J88" s="65">
        <v>2336</v>
      </c>
      <c r="K88" s="77">
        <v>321</v>
      </c>
    </row>
    <row r="89" spans="1:11" ht="12" customHeight="1" x14ac:dyDescent="0.2">
      <c r="A89" s="139">
        <v>2006</v>
      </c>
      <c r="B89" s="169">
        <v>24253</v>
      </c>
      <c r="C89" s="169">
        <v>2573</v>
      </c>
      <c r="D89" s="170">
        <v>90</v>
      </c>
      <c r="E89" s="169">
        <v>3784</v>
      </c>
      <c r="F89" s="169">
        <v>6658</v>
      </c>
      <c r="G89" s="169">
        <v>7560</v>
      </c>
      <c r="H89" s="170">
        <v>558</v>
      </c>
      <c r="I89" s="170">
        <v>498</v>
      </c>
      <c r="J89" s="169">
        <v>2206</v>
      </c>
      <c r="K89" s="176">
        <v>291</v>
      </c>
    </row>
    <row r="90" spans="1:11" ht="12" customHeight="1" x14ac:dyDescent="0.2">
      <c r="A90" s="33">
        <v>2007</v>
      </c>
      <c r="B90" s="65">
        <v>23814</v>
      </c>
      <c r="C90" s="65">
        <v>2634</v>
      </c>
      <c r="D90" s="66">
        <v>110</v>
      </c>
      <c r="E90" s="65">
        <v>3364</v>
      </c>
      <c r="F90" s="65">
        <v>6861</v>
      </c>
      <c r="G90" s="65">
        <v>7222</v>
      </c>
      <c r="H90" s="66">
        <v>519</v>
      </c>
      <c r="I90" s="66">
        <v>555</v>
      </c>
      <c r="J90" s="65">
        <v>2247</v>
      </c>
      <c r="K90" s="77">
        <v>254</v>
      </c>
    </row>
    <row r="91" spans="1:11" ht="12" customHeight="1" x14ac:dyDescent="0.2">
      <c r="A91" s="139">
        <v>2008</v>
      </c>
      <c r="B91" s="169">
        <v>25166</v>
      </c>
      <c r="C91" s="169">
        <v>2661</v>
      </c>
      <c r="D91" s="170">
        <v>110</v>
      </c>
      <c r="E91" s="169">
        <v>3767</v>
      </c>
      <c r="F91" s="169">
        <v>7303</v>
      </c>
      <c r="G91" s="169">
        <v>7352</v>
      </c>
      <c r="H91" s="170">
        <v>476</v>
      </c>
      <c r="I91" s="170">
        <v>535</v>
      </c>
      <c r="J91" s="169">
        <v>2541</v>
      </c>
      <c r="K91" s="176">
        <v>319</v>
      </c>
    </row>
    <row r="92" spans="1:11" ht="12" customHeight="1" x14ac:dyDescent="0.2">
      <c r="A92" s="33">
        <v>2009</v>
      </c>
      <c r="B92" s="65">
        <v>25068</v>
      </c>
      <c r="C92" s="65">
        <v>2611</v>
      </c>
      <c r="D92" s="66">
        <v>101</v>
      </c>
      <c r="E92" s="65">
        <v>3549</v>
      </c>
      <c r="F92" s="65">
        <v>7425</v>
      </c>
      <c r="G92" s="65">
        <v>7700</v>
      </c>
      <c r="H92" s="66">
        <v>510</v>
      </c>
      <c r="I92" s="66">
        <v>484</v>
      </c>
      <c r="J92" s="65">
        <v>2340</v>
      </c>
      <c r="K92" s="77">
        <v>256</v>
      </c>
    </row>
    <row r="93" spans="1:11" ht="12" customHeight="1" x14ac:dyDescent="0.2">
      <c r="A93" s="139">
        <v>2010</v>
      </c>
      <c r="B93" s="169">
        <v>25600</v>
      </c>
      <c r="C93" s="169">
        <v>2740</v>
      </c>
      <c r="D93" s="170">
        <v>115</v>
      </c>
      <c r="E93" s="169">
        <v>3534</v>
      </c>
      <c r="F93" s="169">
        <v>8092</v>
      </c>
      <c r="G93" s="169">
        <v>7287</v>
      </c>
      <c r="H93" s="170">
        <v>481</v>
      </c>
      <c r="I93" s="170">
        <v>538</v>
      </c>
      <c r="J93" s="169">
        <v>2561</v>
      </c>
      <c r="K93" s="176">
        <v>252</v>
      </c>
    </row>
    <row r="94" spans="1:11" ht="12" customHeight="1" x14ac:dyDescent="0.2">
      <c r="A94" s="33">
        <v>2011</v>
      </c>
      <c r="B94" s="65">
        <v>26959</v>
      </c>
      <c r="C94" s="65">
        <v>2690</v>
      </c>
      <c r="D94" s="65">
        <v>138</v>
      </c>
      <c r="E94" s="65">
        <v>3761</v>
      </c>
      <c r="F94" s="65">
        <v>8460</v>
      </c>
      <c r="G94" s="65">
        <v>7771</v>
      </c>
      <c r="H94" s="66">
        <v>488</v>
      </c>
      <c r="I94" s="65">
        <v>539</v>
      </c>
      <c r="J94" s="65">
        <v>2833</v>
      </c>
      <c r="K94" s="67">
        <v>247</v>
      </c>
    </row>
    <row r="95" spans="1:11" ht="12" customHeight="1" x14ac:dyDescent="0.2">
      <c r="A95" s="139">
        <v>2012</v>
      </c>
      <c r="B95" s="169">
        <v>26797</v>
      </c>
      <c r="C95" s="169">
        <v>2882</v>
      </c>
      <c r="D95" s="169">
        <v>129</v>
      </c>
      <c r="E95" s="169">
        <v>3509</v>
      </c>
      <c r="F95" s="169">
        <v>8717</v>
      </c>
      <c r="G95" s="169">
        <v>7350</v>
      </c>
      <c r="H95" s="170">
        <v>492</v>
      </c>
      <c r="I95" s="169">
        <v>573</v>
      </c>
      <c r="J95" s="169">
        <v>2860</v>
      </c>
      <c r="K95" s="171">
        <v>255</v>
      </c>
    </row>
    <row r="96" spans="1:11" ht="12" customHeight="1" x14ac:dyDescent="0.2">
      <c r="A96" s="90">
        <v>2013</v>
      </c>
      <c r="B96" s="65">
        <v>27706</v>
      </c>
      <c r="C96" s="65">
        <v>2996</v>
      </c>
      <c r="D96" s="65">
        <v>128</v>
      </c>
      <c r="E96" s="65">
        <v>3746</v>
      </c>
      <c r="F96" s="65">
        <v>9560</v>
      </c>
      <c r="G96" s="65">
        <v>7003</v>
      </c>
      <c r="H96" s="66">
        <v>415</v>
      </c>
      <c r="I96" s="65">
        <v>482</v>
      </c>
      <c r="J96" s="65">
        <v>3119</v>
      </c>
      <c r="K96" s="67">
        <v>255</v>
      </c>
    </row>
    <row r="97" spans="1:11" ht="12" customHeight="1" x14ac:dyDescent="0.2">
      <c r="A97" s="140">
        <v>2014</v>
      </c>
      <c r="B97" s="179">
        <v>28127</v>
      </c>
      <c r="C97" s="179">
        <v>3015</v>
      </c>
      <c r="D97" s="179">
        <v>157</v>
      </c>
      <c r="E97" s="179">
        <v>3646</v>
      </c>
      <c r="F97" s="179">
        <v>9521</v>
      </c>
      <c r="G97" s="179">
        <v>7326</v>
      </c>
      <c r="H97" s="182">
        <v>437</v>
      </c>
      <c r="I97" s="179">
        <v>532</v>
      </c>
      <c r="J97" s="179">
        <v>3187</v>
      </c>
      <c r="K97" s="183">
        <v>306</v>
      </c>
    </row>
    <row r="98" spans="1:11" ht="12" customHeight="1" x14ac:dyDescent="0.2">
      <c r="A98" s="463" t="s">
        <v>62</v>
      </c>
      <c r="B98" s="463"/>
      <c r="C98" s="463"/>
      <c r="D98" s="463"/>
      <c r="E98" s="463"/>
      <c r="F98" s="463"/>
      <c r="G98" s="463"/>
      <c r="H98" s="463"/>
      <c r="I98" s="463"/>
      <c r="J98" s="463"/>
      <c r="K98" s="463"/>
    </row>
    <row r="99" spans="1:11" ht="12" customHeight="1" x14ac:dyDescent="0.2">
      <c r="A99" s="33">
        <v>1995</v>
      </c>
      <c r="B99" s="66">
        <v>100</v>
      </c>
      <c r="C99" s="71">
        <v>8.1999999999999993</v>
      </c>
      <c r="D99" s="71">
        <v>0.2</v>
      </c>
      <c r="E99" s="71">
        <v>11.2</v>
      </c>
      <c r="F99" s="71">
        <v>31.5</v>
      </c>
      <c r="G99" s="71">
        <v>32.799999999999997</v>
      </c>
      <c r="H99" s="71">
        <v>2.7</v>
      </c>
      <c r="I99" s="71">
        <v>2.2999999999999998</v>
      </c>
      <c r="J99" s="71">
        <v>9.8000000000000007</v>
      </c>
      <c r="K99" s="72">
        <v>1.1000000000000001</v>
      </c>
    </row>
    <row r="100" spans="1:11" ht="12" customHeight="1" x14ac:dyDescent="0.2">
      <c r="A100" s="139">
        <v>2000</v>
      </c>
      <c r="B100" s="170">
        <v>100</v>
      </c>
      <c r="C100" s="172">
        <v>9.8000000000000007</v>
      </c>
      <c r="D100" s="172">
        <v>0.2</v>
      </c>
      <c r="E100" s="172">
        <v>12.7</v>
      </c>
      <c r="F100" s="172">
        <v>29.8</v>
      </c>
      <c r="G100" s="172">
        <v>32.9</v>
      </c>
      <c r="H100" s="172">
        <v>2.1</v>
      </c>
      <c r="I100" s="172">
        <v>2.1</v>
      </c>
      <c r="J100" s="172">
        <v>9.4</v>
      </c>
      <c r="K100" s="173">
        <v>1</v>
      </c>
    </row>
    <row r="101" spans="1:11" ht="12" customHeight="1" x14ac:dyDescent="0.2">
      <c r="A101" s="33">
        <v>2005</v>
      </c>
      <c r="B101" s="66">
        <v>100</v>
      </c>
      <c r="C101" s="71">
        <v>10.9</v>
      </c>
      <c r="D101" s="71">
        <v>0.3</v>
      </c>
      <c r="E101" s="71">
        <v>14.7</v>
      </c>
      <c r="F101" s="71">
        <v>27.3</v>
      </c>
      <c r="G101" s="71">
        <v>31.7</v>
      </c>
      <c r="H101" s="71">
        <v>2.6</v>
      </c>
      <c r="I101" s="71">
        <v>2.2000000000000002</v>
      </c>
      <c r="J101" s="71">
        <v>9</v>
      </c>
      <c r="K101" s="72">
        <v>1.2</v>
      </c>
    </row>
    <row r="102" spans="1:11" ht="12" hidden="1" customHeight="1" x14ac:dyDescent="0.2">
      <c r="A102" s="139">
        <v>2006</v>
      </c>
      <c r="B102" s="170">
        <v>100</v>
      </c>
      <c r="C102" s="172">
        <v>10.6</v>
      </c>
      <c r="D102" s="172">
        <v>0.4</v>
      </c>
      <c r="E102" s="172">
        <v>15.6</v>
      </c>
      <c r="F102" s="172">
        <v>27.5</v>
      </c>
      <c r="G102" s="172">
        <v>31.2</v>
      </c>
      <c r="H102" s="172">
        <v>2.2999999999999998</v>
      </c>
      <c r="I102" s="172">
        <v>2.1</v>
      </c>
      <c r="J102" s="172">
        <v>9.1</v>
      </c>
      <c r="K102" s="173">
        <v>1.2</v>
      </c>
    </row>
    <row r="103" spans="1:11" ht="12" hidden="1" customHeight="1" x14ac:dyDescent="0.2">
      <c r="A103" s="34">
        <v>2007</v>
      </c>
      <c r="B103" s="69">
        <v>100</v>
      </c>
      <c r="C103" s="75">
        <v>11.060720584530108</v>
      </c>
      <c r="D103" s="75">
        <v>0.46191316032585872</v>
      </c>
      <c r="E103" s="75">
        <v>14.126144284874442</v>
      </c>
      <c r="F103" s="75">
        <v>28.810783572688337</v>
      </c>
      <c r="G103" s="75">
        <v>30.326698580666832</v>
      </c>
      <c r="H103" s="75">
        <v>2.17939027462837</v>
      </c>
      <c r="I103" s="75">
        <v>2.3305618543713784</v>
      </c>
      <c r="J103" s="75">
        <v>9.435626102292769</v>
      </c>
      <c r="K103" s="76">
        <v>1.0665994792978921</v>
      </c>
    </row>
    <row r="104" spans="1:11" ht="12" hidden="1" customHeight="1" x14ac:dyDescent="0.2">
      <c r="A104" s="139">
        <v>2008</v>
      </c>
      <c r="B104" s="178">
        <v>100</v>
      </c>
      <c r="C104" s="172">
        <v>10.57379003417309</v>
      </c>
      <c r="D104" s="172">
        <v>0.4370976714614957</v>
      </c>
      <c r="E104" s="172">
        <v>14.968608439958675</v>
      </c>
      <c r="F104" s="172">
        <v>29.019311769848212</v>
      </c>
      <c r="G104" s="172">
        <v>29.214018914408328</v>
      </c>
      <c r="H104" s="172">
        <v>1.8914408328697447</v>
      </c>
      <c r="I104" s="172">
        <v>2.1258841293809105</v>
      </c>
      <c r="J104" s="172">
        <v>10.096956210760549</v>
      </c>
      <c r="K104" s="173">
        <v>1.2675832472383375</v>
      </c>
    </row>
    <row r="105" spans="1:11" ht="12" hidden="1" customHeight="1" x14ac:dyDescent="0.2">
      <c r="A105" s="34">
        <v>2009</v>
      </c>
      <c r="B105" s="69">
        <v>100</v>
      </c>
      <c r="C105" s="75">
        <f>C92/$B92*100</f>
        <v>10.415669379288335</v>
      </c>
      <c r="D105" s="75">
        <f t="shared" ref="D105:K105" si="0">D92/$B92*100</f>
        <v>0.40290410084569972</v>
      </c>
      <c r="E105" s="75">
        <f t="shared" si="0"/>
        <v>14.157491622786022</v>
      </c>
      <c r="F105" s="75">
        <f t="shared" si="0"/>
        <v>29.619435136428912</v>
      </c>
      <c r="G105" s="75">
        <f t="shared" si="0"/>
        <v>30.716451252592947</v>
      </c>
      <c r="H105" s="75">
        <f t="shared" si="0"/>
        <v>2.0344662517951173</v>
      </c>
      <c r="I105" s="75">
        <f t="shared" si="0"/>
        <v>1.9307483644486996</v>
      </c>
      <c r="J105" s="75">
        <f t="shared" si="0"/>
        <v>9.3346098611775972</v>
      </c>
      <c r="K105" s="76">
        <f t="shared" si="0"/>
        <v>1.0212222754108824</v>
      </c>
    </row>
    <row r="106" spans="1:11" ht="12" customHeight="1" x14ac:dyDescent="0.2">
      <c r="A106" s="139">
        <v>2010</v>
      </c>
      <c r="B106" s="170">
        <v>100</v>
      </c>
      <c r="C106" s="172">
        <f>C93/$B93*100</f>
        <v>10.703125</v>
      </c>
      <c r="D106" s="172">
        <f t="shared" ref="D106:K106" si="1">D93/$B93*100</f>
        <v>0.44921874999999994</v>
      </c>
      <c r="E106" s="172">
        <f t="shared" si="1"/>
        <v>13.804687500000002</v>
      </c>
      <c r="F106" s="172">
        <f t="shared" si="1"/>
        <v>31.609375</v>
      </c>
      <c r="G106" s="172">
        <f t="shared" si="1"/>
        <v>28.46484375</v>
      </c>
      <c r="H106" s="172">
        <f t="shared" si="1"/>
        <v>1.8789062499999998</v>
      </c>
      <c r="I106" s="172">
        <f t="shared" si="1"/>
        <v>2.1015625</v>
      </c>
      <c r="J106" s="172">
        <f t="shared" si="1"/>
        <v>10.00390625</v>
      </c>
      <c r="K106" s="173">
        <f t="shared" si="1"/>
        <v>0.984375</v>
      </c>
    </row>
    <row r="107" spans="1:11" ht="12" customHeight="1" x14ac:dyDescent="0.2">
      <c r="A107" s="33">
        <v>2011</v>
      </c>
      <c r="B107" s="65">
        <v>100</v>
      </c>
      <c r="C107" s="73">
        <f>C94/B94*100</f>
        <v>9.9781149152416635</v>
      </c>
      <c r="D107" s="73">
        <f>D94/B94*100</f>
        <v>0.51188842316109651</v>
      </c>
      <c r="E107" s="73">
        <f>E94/B94*100</f>
        <v>13.950814199339739</v>
      </c>
      <c r="F107" s="73">
        <f>F94/B94*100</f>
        <v>31.380985941615048</v>
      </c>
      <c r="G107" s="73">
        <f>G94/B94*100</f>
        <v>28.825253162209279</v>
      </c>
      <c r="H107" s="71">
        <f>H94/B94*100</f>
        <v>1.8101561630624281</v>
      </c>
      <c r="I107" s="73">
        <f>I94/B94*100</f>
        <v>1.9993323194480508</v>
      </c>
      <c r="J107" s="73">
        <f>J94/B94*100</f>
        <v>10.50855002040135</v>
      </c>
      <c r="K107" s="74">
        <f>K94/B94*100</f>
        <v>0.91620609073036829</v>
      </c>
    </row>
    <row r="108" spans="1:11" ht="12" customHeight="1" x14ac:dyDescent="0.2">
      <c r="A108" s="139">
        <v>2012</v>
      </c>
      <c r="B108" s="169">
        <v>100</v>
      </c>
      <c r="C108" s="174">
        <f>C95/B95*100</f>
        <v>10.754935253946337</v>
      </c>
      <c r="D108" s="174">
        <f>D95/B95*100</f>
        <v>0.48139717132514831</v>
      </c>
      <c r="E108" s="174">
        <f>E95/B95*100</f>
        <v>13.094749412247639</v>
      </c>
      <c r="F108" s="174">
        <f>F95/B95*100</f>
        <v>32.529760794118744</v>
      </c>
      <c r="G108" s="174">
        <f>G95/B95*100</f>
        <v>27.428443482479381</v>
      </c>
      <c r="H108" s="174">
        <f>H95/B95*100</f>
        <v>1.8360264208680077</v>
      </c>
      <c r="I108" s="174">
        <f>I95/B95*100</f>
        <v>2.1382990633279846</v>
      </c>
      <c r="J108" s="174">
        <f>J95/B95*100</f>
        <v>10.6728365115498</v>
      </c>
      <c r="K108" s="175">
        <f>K95/B95*100</f>
        <v>0.95159905959622348</v>
      </c>
    </row>
    <row r="109" spans="1:11" ht="12" customHeight="1" x14ac:dyDescent="0.2">
      <c r="A109" s="90">
        <v>2013</v>
      </c>
      <c r="B109" s="65">
        <v>100</v>
      </c>
      <c r="C109" s="73">
        <f>C96*100/B96</f>
        <v>10.81354219302678</v>
      </c>
      <c r="D109" s="73">
        <f>D96*100/B96</f>
        <v>0.46199379195842055</v>
      </c>
      <c r="E109" s="73">
        <f>E96*100/B96</f>
        <v>13.520537067783152</v>
      </c>
      <c r="F109" s="73">
        <f>F96*100/B96</f>
        <v>34.505161336894538</v>
      </c>
      <c r="G109" s="73">
        <f>G96*100/B96</f>
        <v>25.276113477225149</v>
      </c>
      <c r="H109" s="71">
        <f>H96*100/B96</f>
        <v>1.4978704973651917</v>
      </c>
      <c r="I109" s="73">
        <f>I96*100/B96</f>
        <v>1.7396953728434275</v>
      </c>
      <c r="J109" s="73">
        <f>J96*100/B96</f>
        <v>11.257489352486825</v>
      </c>
      <c r="K109" s="74">
        <f>K96*100/B96</f>
        <v>0.92037825741716595</v>
      </c>
    </row>
    <row r="110" spans="1:11" ht="12" customHeight="1" x14ac:dyDescent="0.2">
      <c r="A110" s="140">
        <v>2014</v>
      </c>
      <c r="B110" s="179">
        <v>100</v>
      </c>
      <c r="C110" s="180">
        <f>C97*100/B97</f>
        <v>10.719237743093824</v>
      </c>
      <c r="D110" s="180">
        <f>D97*100/B97</f>
        <v>0.558182529242365</v>
      </c>
      <c r="E110" s="180">
        <f>E97*100/B97</f>
        <v>12.962633768265368</v>
      </c>
      <c r="F110" s="180">
        <f>F97*100/B97</f>
        <v>33.85003733067871</v>
      </c>
      <c r="G110" s="180">
        <f>G97*100/B97</f>
        <v>26.04614782948768</v>
      </c>
      <c r="H110" s="180">
        <f>H97*100/B97</f>
        <v>1.5536672947701498</v>
      </c>
      <c r="I110" s="180">
        <f>I97*100/B97</f>
        <v>1.891421054502791</v>
      </c>
      <c r="J110" s="180">
        <f>J97*100/B97</f>
        <v>11.330749813346607</v>
      </c>
      <c r="K110" s="181">
        <f>K97*100/B97</f>
        <v>1.0879226366125077</v>
      </c>
    </row>
    <row r="111" spans="1:11" ht="12" customHeight="1" x14ac:dyDescent="0.2">
      <c r="A111" s="463" t="s">
        <v>340</v>
      </c>
      <c r="B111" s="463"/>
      <c r="C111" s="463"/>
      <c r="D111" s="463"/>
      <c r="E111" s="463"/>
      <c r="F111" s="463"/>
      <c r="G111" s="463"/>
      <c r="H111" s="463"/>
      <c r="I111" s="463"/>
      <c r="J111" s="463"/>
      <c r="K111" s="463"/>
    </row>
    <row r="112" spans="1:11" ht="12" customHeight="1" x14ac:dyDescent="0.2">
      <c r="A112" s="33">
        <v>1995</v>
      </c>
      <c r="B112" s="71">
        <v>31.2</v>
      </c>
      <c r="C112" s="71">
        <v>41.6</v>
      </c>
      <c r="D112" s="71">
        <v>20.8</v>
      </c>
      <c r="E112" s="71">
        <v>23.3</v>
      </c>
      <c r="F112" s="71">
        <v>25.3</v>
      </c>
      <c r="G112" s="71">
        <v>41.2</v>
      </c>
      <c r="H112" s="71">
        <v>57.1</v>
      </c>
      <c r="I112" s="71">
        <v>29.2</v>
      </c>
      <c r="J112" s="71">
        <v>6.7</v>
      </c>
      <c r="K112" s="72">
        <v>61</v>
      </c>
    </row>
    <row r="113" spans="1:11" ht="12" customHeight="1" x14ac:dyDescent="0.2">
      <c r="A113" s="139">
        <v>2000</v>
      </c>
      <c r="B113" s="172">
        <v>34.200000000000003</v>
      </c>
      <c r="C113" s="172">
        <v>44.9</v>
      </c>
      <c r="D113" s="172">
        <v>28.1</v>
      </c>
      <c r="E113" s="172">
        <v>28.7</v>
      </c>
      <c r="F113" s="172">
        <v>26.6</v>
      </c>
      <c r="G113" s="172">
        <v>44.2</v>
      </c>
      <c r="H113" s="172">
        <v>66.7</v>
      </c>
      <c r="I113" s="172">
        <v>33.5</v>
      </c>
      <c r="J113" s="172">
        <v>10.3</v>
      </c>
      <c r="K113" s="173">
        <v>58.9</v>
      </c>
    </row>
    <row r="114" spans="1:11" ht="12" customHeight="1" x14ac:dyDescent="0.2">
      <c r="A114" s="33">
        <v>2005</v>
      </c>
      <c r="B114" s="71">
        <v>39.6</v>
      </c>
      <c r="C114" s="71">
        <v>49.1</v>
      </c>
      <c r="D114" s="71">
        <v>30</v>
      </c>
      <c r="E114" s="71">
        <v>31.2</v>
      </c>
      <c r="F114" s="71">
        <v>33.299999999999997</v>
      </c>
      <c r="G114" s="71">
        <v>49.4</v>
      </c>
      <c r="H114" s="71">
        <v>74.3</v>
      </c>
      <c r="I114" s="71">
        <v>39.1</v>
      </c>
      <c r="J114" s="71">
        <v>13.6</v>
      </c>
      <c r="K114" s="72">
        <v>62.9</v>
      </c>
    </row>
    <row r="115" spans="1:11" ht="12" hidden="1" customHeight="1" x14ac:dyDescent="0.2">
      <c r="A115" s="139">
        <v>2006</v>
      </c>
      <c r="B115" s="172">
        <v>40.799999999999997</v>
      </c>
      <c r="C115" s="172">
        <v>52.4</v>
      </c>
      <c r="D115" s="172">
        <v>37.799999999999997</v>
      </c>
      <c r="E115" s="172">
        <v>32</v>
      </c>
      <c r="F115" s="172">
        <v>35.700000000000003</v>
      </c>
      <c r="G115" s="172">
        <v>50.6</v>
      </c>
      <c r="H115" s="172">
        <v>74.599999999999994</v>
      </c>
      <c r="I115" s="172">
        <v>43.4</v>
      </c>
      <c r="J115" s="172">
        <v>13.6</v>
      </c>
      <c r="K115" s="173">
        <v>58.1</v>
      </c>
    </row>
    <row r="116" spans="1:11" ht="12" hidden="1" customHeight="1" x14ac:dyDescent="0.2">
      <c r="A116" s="33">
        <v>2007</v>
      </c>
      <c r="B116" s="71">
        <v>42.2</v>
      </c>
      <c r="C116" s="71">
        <v>53</v>
      </c>
      <c r="D116" s="71">
        <v>38.200000000000003</v>
      </c>
      <c r="E116" s="71">
        <v>34.9</v>
      </c>
      <c r="F116" s="71">
        <v>37.1</v>
      </c>
      <c r="G116" s="71">
        <v>52.5</v>
      </c>
      <c r="H116" s="71">
        <v>79</v>
      </c>
      <c r="I116" s="71">
        <v>47.2</v>
      </c>
      <c r="J116" s="71">
        <v>12.4</v>
      </c>
      <c r="K116" s="72">
        <v>58.3</v>
      </c>
    </row>
    <row r="117" spans="1:11" ht="12" hidden="1" customHeight="1" x14ac:dyDescent="0.2">
      <c r="A117" s="139">
        <v>2008</v>
      </c>
      <c r="B117" s="172">
        <v>41.9</v>
      </c>
      <c r="C117" s="172">
        <v>53.7</v>
      </c>
      <c r="D117" s="172">
        <v>37.299999999999997</v>
      </c>
      <c r="E117" s="172">
        <v>32.9</v>
      </c>
      <c r="F117" s="172">
        <v>37.4</v>
      </c>
      <c r="G117" s="172">
        <v>53.5</v>
      </c>
      <c r="H117" s="172">
        <v>81.3</v>
      </c>
      <c r="I117" s="172">
        <v>40</v>
      </c>
      <c r="J117" s="172">
        <v>14.3</v>
      </c>
      <c r="K117" s="173">
        <v>62.4</v>
      </c>
    </row>
    <row r="118" spans="1:11" ht="12" hidden="1" customHeight="1" x14ac:dyDescent="0.2">
      <c r="A118" s="33">
        <v>2009</v>
      </c>
      <c r="B118" s="71">
        <v>44.1399393649274</v>
      </c>
      <c r="C118" s="71">
        <v>54.270394484871701</v>
      </c>
      <c r="D118" s="71">
        <v>41.584158415841586</v>
      </c>
      <c r="E118" s="71">
        <v>35.249366018596788</v>
      </c>
      <c r="F118" s="71">
        <v>39.326599326599329</v>
      </c>
      <c r="G118" s="71">
        <v>54.909090909090907</v>
      </c>
      <c r="H118" s="71">
        <v>78.431372549019613</v>
      </c>
      <c r="I118" s="71">
        <v>47.520661157024797</v>
      </c>
      <c r="J118" s="71">
        <v>17.094017094017094</v>
      </c>
      <c r="K118" s="72">
        <v>62.5</v>
      </c>
    </row>
    <row r="119" spans="1:11" ht="12" customHeight="1" x14ac:dyDescent="0.2">
      <c r="A119" s="139">
        <v>2010</v>
      </c>
      <c r="B119" s="172">
        <v>44.09765625</v>
      </c>
      <c r="C119" s="172">
        <v>54.708029197080286</v>
      </c>
      <c r="D119" s="172">
        <v>42.608695652173914</v>
      </c>
      <c r="E119" s="172">
        <v>36.813808715336727</v>
      </c>
      <c r="F119" s="172">
        <v>39.285714285714285</v>
      </c>
      <c r="G119" s="172">
        <v>55.811719500480308</v>
      </c>
      <c r="H119" s="172">
        <v>77.754677754677758</v>
      </c>
      <c r="I119" s="172">
        <v>48.513011152416361</v>
      </c>
      <c r="J119" s="172">
        <v>15.384615384615385</v>
      </c>
      <c r="K119" s="173">
        <v>65.476190476190482</v>
      </c>
    </row>
    <row r="120" spans="1:11" ht="12" customHeight="1" x14ac:dyDescent="0.2">
      <c r="A120" s="33">
        <v>2011</v>
      </c>
      <c r="B120" s="73">
        <v>44.86813309099</v>
      </c>
      <c r="C120" s="73">
        <v>55.9851301115241</v>
      </c>
      <c r="D120" s="73">
        <v>48.5507246376811</v>
      </c>
      <c r="E120" s="73">
        <v>36.134006913055003</v>
      </c>
      <c r="F120" s="73">
        <v>39.7872340425331</v>
      </c>
      <c r="G120" s="73">
        <v>57.547291210912299</v>
      </c>
      <c r="H120" s="71">
        <v>81.762295081967196</v>
      </c>
      <c r="I120" s="73">
        <v>49.165120593692002</v>
      </c>
      <c r="J120" s="73">
        <v>17.6491351923755</v>
      </c>
      <c r="K120" s="74">
        <v>63.562753036437201</v>
      </c>
    </row>
    <row r="121" spans="1:11" ht="12" customHeight="1" x14ac:dyDescent="0.2">
      <c r="A121" s="139">
        <v>2012</v>
      </c>
      <c r="B121" s="174">
        <v>45.445385677501214</v>
      </c>
      <c r="C121" s="174">
        <v>56.210964607911173</v>
      </c>
      <c r="D121" s="174">
        <v>37.984496124031011</v>
      </c>
      <c r="E121" s="174">
        <v>36.278141920775148</v>
      </c>
      <c r="F121" s="174">
        <v>40.931513135252956</v>
      </c>
      <c r="G121" s="174">
        <v>58.204081632653057</v>
      </c>
      <c r="H121" s="174">
        <v>82.723577235772368</v>
      </c>
      <c r="I121" s="174">
        <v>52.356020942408378</v>
      </c>
      <c r="J121" s="174">
        <v>17.657342657342657</v>
      </c>
      <c r="K121" s="175">
        <v>67.058823529411754</v>
      </c>
    </row>
    <row r="122" spans="1:11" ht="12" customHeight="1" x14ac:dyDescent="0.2">
      <c r="A122" s="90">
        <v>2013</v>
      </c>
      <c r="B122" s="73">
        <f>12255*100/B97</f>
        <v>43.570235005510717</v>
      </c>
      <c r="C122" s="73">
        <f>1616*100/C96</f>
        <v>53.938584779706275</v>
      </c>
      <c r="D122" s="73">
        <f>58*100/D96</f>
        <v>45.3125</v>
      </c>
      <c r="E122" s="73">
        <f>1352*100/E96</f>
        <v>36.091831286705819</v>
      </c>
      <c r="F122" s="73">
        <f>3763*100/F96</f>
        <v>39.361924686192467</v>
      </c>
      <c r="G122" s="73">
        <f>4132*100/G96</f>
        <v>59.003284306725689</v>
      </c>
      <c r="H122" s="71">
        <f>322*100/H96</f>
        <v>77.590361445783131</v>
      </c>
      <c r="I122" s="73">
        <f>243*100/I96</f>
        <v>50.414937759336098</v>
      </c>
      <c r="J122" s="73">
        <f>602*100/J96</f>
        <v>19.301058031420325</v>
      </c>
      <c r="K122" s="74">
        <f>165*100/K96</f>
        <v>64.705882352941174</v>
      </c>
    </row>
    <row r="123" spans="1:11" ht="12" customHeight="1" x14ac:dyDescent="0.2">
      <c r="A123" s="140">
        <v>2014</v>
      </c>
      <c r="B123" s="180">
        <f>12784*100/B97</f>
        <v>45.450990151811425</v>
      </c>
      <c r="C123" s="180">
        <f>1721*100/C97</f>
        <v>57.081260364842457</v>
      </c>
      <c r="D123" s="180">
        <f>60*100/D97</f>
        <v>38.216560509554142</v>
      </c>
      <c r="E123" s="180">
        <f>1393*100/E97</f>
        <v>38.206253428414698</v>
      </c>
      <c r="F123" s="180">
        <f>3788*100/F97</f>
        <v>39.785736792353745</v>
      </c>
      <c r="G123" s="180">
        <f>4381*100/G97</f>
        <v>59.800709800709804</v>
      </c>
      <c r="H123" s="180">
        <f>366*100/H97</f>
        <v>83.75286041189932</v>
      </c>
      <c r="I123" s="180">
        <f>276*100/I97</f>
        <v>51.879699248120303</v>
      </c>
      <c r="J123" s="180">
        <f>605*100/J97</f>
        <v>18.983369940382804</v>
      </c>
      <c r="K123" s="181">
        <f>194*100/K97</f>
        <v>63.398692810457518</v>
      </c>
    </row>
    <row r="124" spans="1:11" ht="57.75" customHeight="1" x14ac:dyDescent="0.2">
      <c r="A124" s="467" t="s">
        <v>230</v>
      </c>
      <c r="B124" s="467"/>
      <c r="C124" s="467"/>
      <c r="D124" s="467"/>
      <c r="E124" s="467"/>
      <c r="F124" s="467"/>
      <c r="G124" s="467"/>
      <c r="H124" s="467"/>
      <c r="I124" s="467"/>
      <c r="J124" s="467"/>
      <c r="K124" s="467"/>
    </row>
  </sheetData>
  <mergeCells count="24">
    <mergeCell ref="A1:C1"/>
    <mergeCell ref="A2:K2"/>
    <mergeCell ref="A3:A6"/>
    <mergeCell ref="B3:B6"/>
    <mergeCell ref="C3:K3"/>
    <mergeCell ref="C4:C6"/>
    <mergeCell ref="A124:K124"/>
    <mergeCell ref="I4:I6"/>
    <mergeCell ref="J4:J6"/>
    <mergeCell ref="K4:K6"/>
    <mergeCell ref="A7:K7"/>
    <mergeCell ref="G4:G6"/>
    <mergeCell ref="A111:K111"/>
    <mergeCell ref="A20:K20"/>
    <mergeCell ref="A59:K59"/>
    <mergeCell ref="A72:K72"/>
    <mergeCell ref="A33:K33"/>
    <mergeCell ref="A46:K46"/>
    <mergeCell ref="A85:K85"/>
    <mergeCell ref="A98:K98"/>
    <mergeCell ref="D4:D6"/>
    <mergeCell ref="E4:E6"/>
    <mergeCell ref="F4:F6"/>
    <mergeCell ref="H4:H6"/>
  </mergeCells>
  <phoneticPr fontId="39" type="noConversion"/>
  <hyperlinks>
    <hyperlink ref="A1" location="Inhalt!A1" display="Inhalt!A1"/>
  </hyperlinks>
  <pageMargins left="0.23622047244094491" right="0.23622047244094491" top="0.74803149606299213" bottom="0.74803149606299213" header="0.31496062992125984" footer="0.31496062992125984"/>
  <pageSetup paperSize="9" scale="59" orientation="portrait" r:id="rId1"/>
  <headerFooter>
    <oddHeader>&amp;CBildung in Deutschland 2016 - (Web-)Tabellen F4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27"/>
  <sheetViews>
    <sheetView zoomScaleNormal="100" workbookViewId="0"/>
  </sheetViews>
  <sheetFormatPr baseColWidth="10" defaultRowHeight="12" x14ac:dyDescent="0.2"/>
  <cols>
    <col min="1" max="1" width="20.140625" style="14" customWidth="1"/>
    <col min="2" max="15" width="6.28515625" style="14" customWidth="1"/>
    <col min="16" max="16" width="6.28515625" style="15" customWidth="1"/>
    <col min="17" max="23" width="6.28515625" style="14" customWidth="1"/>
    <col min="24" max="16384" width="11.42578125" style="14"/>
  </cols>
  <sheetData>
    <row r="1" spans="1:23" ht="25.5" customHeight="1" x14ac:dyDescent="0.2">
      <c r="A1" s="319" t="s">
        <v>114</v>
      </c>
      <c r="B1" s="319"/>
    </row>
    <row r="2" spans="1:23" ht="16.5" customHeight="1" x14ac:dyDescent="0.2">
      <c r="A2" s="473" t="s">
        <v>265</v>
      </c>
      <c r="B2" s="474"/>
      <c r="C2" s="474"/>
      <c r="D2" s="474"/>
      <c r="E2" s="474"/>
      <c r="F2" s="474"/>
      <c r="G2" s="474"/>
      <c r="H2" s="474"/>
      <c r="I2" s="474"/>
      <c r="J2" s="474"/>
      <c r="K2" s="474"/>
      <c r="L2" s="474"/>
      <c r="M2" s="474"/>
      <c r="N2" s="474"/>
      <c r="O2" s="474"/>
      <c r="P2" s="474"/>
      <c r="Q2" s="474"/>
      <c r="R2" s="475"/>
      <c r="S2" s="475"/>
    </row>
    <row r="3" spans="1:23" x14ac:dyDescent="0.2">
      <c r="A3" s="471" t="s">
        <v>71</v>
      </c>
      <c r="B3" s="112">
        <v>1993</v>
      </c>
      <c r="C3" s="112">
        <v>1994</v>
      </c>
      <c r="D3" s="112">
        <v>1995</v>
      </c>
      <c r="E3" s="112">
        <v>1996</v>
      </c>
      <c r="F3" s="113">
        <v>1997</v>
      </c>
      <c r="G3" s="112">
        <v>1998</v>
      </c>
      <c r="H3" s="112">
        <v>1999</v>
      </c>
      <c r="I3" s="112">
        <v>2000</v>
      </c>
      <c r="J3" s="112">
        <v>2001</v>
      </c>
      <c r="K3" s="112">
        <v>2002</v>
      </c>
      <c r="L3" s="112">
        <v>2003</v>
      </c>
      <c r="M3" s="112">
        <v>2004</v>
      </c>
      <c r="N3" s="112">
        <v>2005</v>
      </c>
      <c r="O3" s="112">
        <v>2006</v>
      </c>
      <c r="P3" s="112">
        <v>2007</v>
      </c>
      <c r="Q3" s="114">
        <v>2008</v>
      </c>
      <c r="R3" s="114">
        <v>2009</v>
      </c>
      <c r="S3" s="114">
        <v>2010</v>
      </c>
      <c r="T3" s="114">
        <v>2011</v>
      </c>
      <c r="U3" s="114">
        <v>2012</v>
      </c>
      <c r="V3" s="114">
        <v>2013</v>
      </c>
      <c r="W3" s="114">
        <v>2014</v>
      </c>
    </row>
    <row r="4" spans="1:23" ht="12.75" customHeight="1" x14ac:dyDescent="0.2">
      <c r="A4" s="472"/>
      <c r="B4" s="476" t="s">
        <v>69</v>
      </c>
      <c r="C4" s="477"/>
      <c r="D4" s="477"/>
      <c r="E4" s="477"/>
      <c r="F4" s="477"/>
      <c r="G4" s="477"/>
      <c r="H4" s="477"/>
      <c r="I4" s="477"/>
      <c r="J4" s="477"/>
      <c r="K4" s="477"/>
      <c r="L4" s="477"/>
      <c r="M4" s="477"/>
      <c r="N4" s="477"/>
      <c r="O4" s="477"/>
      <c r="P4" s="477"/>
      <c r="Q4" s="477"/>
      <c r="R4" s="477"/>
      <c r="S4" s="477"/>
      <c r="T4" s="477"/>
      <c r="U4" s="477"/>
      <c r="V4" s="478"/>
      <c r="W4" s="478"/>
    </row>
    <row r="5" spans="1:23" ht="27.75" customHeight="1" x14ac:dyDescent="0.2">
      <c r="A5" s="22" t="s">
        <v>115</v>
      </c>
      <c r="B5" s="83">
        <v>20690</v>
      </c>
      <c r="C5" s="83">
        <v>21993</v>
      </c>
      <c r="D5" s="83">
        <v>22014</v>
      </c>
      <c r="E5" s="83">
        <v>22494</v>
      </c>
      <c r="F5" s="84">
        <v>23858</v>
      </c>
      <c r="G5" s="83">
        <v>24597</v>
      </c>
      <c r="H5" s="83">
        <v>24269</v>
      </c>
      <c r="I5" s="83">
        <v>25533</v>
      </c>
      <c r="J5" s="84">
        <v>24585</v>
      </c>
      <c r="K5" s="83">
        <v>23662</v>
      </c>
      <c r="L5" s="83">
        <v>22900</v>
      </c>
      <c r="M5" s="83">
        <v>23107</v>
      </c>
      <c r="N5" s="84">
        <v>25911</v>
      </c>
      <c r="O5" s="83">
        <v>24253</v>
      </c>
      <c r="P5" s="83">
        <v>23814</v>
      </c>
      <c r="Q5" s="85">
        <v>25166</v>
      </c>
      <c r="R5" s="85">
        <v>25068</v>
      </c>
      <c r="S5" s="85">
        <v>25600</v>
      </c>
      <c r="T5" s="85">
        <v>26959</v>
      </c>
      <c r="U5" s="85">
        <v>26797</v>
      </c>
      <c r="V5" s="85">
        <v>27706</v>
      </c>
      <c r="W5" s="85">
        <v>28147</v>
      </c>
    </row>
    <row r="6" spans="1:23" ht="12.75" customHeight="1" x14ac:dyDescent="0.2">
      <c r="A6" s="115" t="s">
        <v>116</v>
      </c>
      <c r="B6" s="360" t="s">
        <v>105</v>
      </c>
      <c r="C6" s="360" t="s">
        <v>105</v>
      </c>
      <c r="D6" s="360" t="s">
        <v>105</v>
      </c>
      <c r="E6" s="360" t="s">
        <v>105</v>
      </c>
      <c r="F6" s="361" t="s">
        <v>105</v>
      </c>
      <c r="G6" s="360" t="s">
        <v>105</v>
      </c>
      <c r="H6" s="116">
        <v>20.785668403397331</v>
      </c>
      <c r="I6" s="116">
        <v>20.842868299107227</v>
      </c>
      <c r="J6" s="117">
        <v>19.502411524548897</v>
      </c>
      <c r="K6" s="116">
        <v>18.869970891981339</v>
      </c>
      <c r="L6" s="116">
        <v>18.812279736135185</v>
      </c>
      <c r="M6" s="116">
        <v>19.78971589092404</v>
      </c>
      <c r="N6" s="117">
        <v>23.071375146917404</v>
      </c>
      <c r="O6" s="116">
        <v>22.178362082892615</v>
      </c>
      <c r="P6" s="116">
        <v>21.932619867744847</v>
      </c>
      <c r="Q6" s="118">
        <v>22.774523230629075</v>
      </c>
      <c r="R6" s="118">
        <v>21.759850003906148</v>
      </c>
      <c r="S6" s="118">
        <v>21.006794385058917</v>
      </c>
      <c r="T6" s="118">
        <v>20.609805820294582</v>
      </c>
      <c r="U6" s="118">
        <v>19.355514411119589</v>
      </c>
      <c r="V6" s="118">
        <v>19.035252248352812</v>
      </c>
      <c r="W6" s="118">
        <v>19.110135448609871</v>
      </c>
    </row>
    <row r="7" spans="1:23" ht="12.75" customHeight="1" x14ac:dyDescent="0.2">
      <c r="A7" s="17" t="s">
        <v>111</v>
      </c>
      <c r="B7" s="25">
        <v>1579</v>
      </c>
      <c r="C7" s="25">
        <v>1795</v>
      </c>
      <c r="D7" s="25">
        <v>1801</v>
      </c>
      <c r="E7" s="25">
        <v>1829</v>
      </c>
      <c r="F7" s="86">
        <v>1925</v>
      </c>
      <c r="G7" s="25">
        <v>1966</v>
      </c>
      <c r="H7" s="25">
        <v>2056</v>
      </c>
      <c r="I7" s="25">
        <v>2510</v>
      </c>
      <c r="J7" s="86">
        <v>2384</v>
      </c>
      <c r="K7" s="25">
        <v>2265</v>
      </c>
      <c r="L7" s="25">
        <v>2406</v>
      </c>
      <c r="M7" s="25">
        <v>2494</v>
      </c>
      <c r="N7" s="86">
        <v>2819</v>
      </c>
      <c r="O7" s="25">
        <v>2573</v>
      </c>
      <c r="P7" s="25">
        <v>2634</v>
      </c>
      <c r="Q7" s="87">
        <v>2661</v>
      </c>
      <c r="R7" s="87">
        <v>2611</v>
      </c>
      <c r="S7" s="87">
        <v>2740</v>
      </c>
      <c r="T7" s="87">
        <v>2690</v>
      </c>
      <c r="U7" s="87">
        <v>2882</v>
      </c>
      <c r="V7" s="87">
        <v>2996</v>
      </c>
      <c r="W7" s="87">
        <v>3015</v>
      </c>
    </row>
    <row r="8" spans="1:23" ht="12.75" customHeight="1" x14ac:dyDescent="0.2">
      <c r="A8" s="119" t="s">
        <v>116</v>
      </c>
      <c r="B8" s="362" t="s">
        <v>105</v>
      </c>
      <c r="C8" s="362" t="s">
        <v>105</v>
      </c>
      <c r="D8" s="362" t="s">
        <v>105</v>
      </c>
      <c r="E8" s="362" t="s">
        <v>105</v>
      </c>
      <c r="F8" s="363" t="s">
        <v>105</v>
      </c>
      <c r="G8" s="362" t="s">
        <v>105</v>
      </c>
      <c r="H8" s="120">
        <v>8.6227143096795835</v>
      </c>
      <c r="I8" s="120">
        <v>9.7473204577227772</v>
      </c>
      <c r="J8" s="121">
        <v>8.7453075897824686</v>
      </c>
      <c r="K8" s="120">
        <v>8.0403734425104432</v>
      </c>
      <c r="L8" s="120">
        <v>8.3197897575988105</v>
      </c>
      <c r="M8" s="120">
        <v>8.6223984142715544</v>
      </c>
      <c r="N8" s="121">
        <v>9.8016944634392278</v>
      </c>
      <c r="O8" s="120">
        <v>8.9875996972696051</v>
      </c>
      <c r="P8" s="120">
        <v>9.110193917314211</v>
      </c>
      <c r="Q8" s="122">
        <v>9.0267648156314664</v>
      </c>
      <c r="R8" s="122">
        <v>8.4636246744967529</v>
      </c>
      <c r="S8" s="122">
        <v>8.3731448187346569</v>
      </c>
      <c r="T8" s="122">
        <v>7.6501592598210229</v>
      </c>
      <c r="U8" s="122">
        <v>7.5824146912573331</v>
      </c>
      <c r="V8" s="122">
        <v>7.4372574492556947</v>
      </c>
      <c r="W8" s="122">
        <v>7.2818465055992529</v>
      </c>
    </row>
    <row r="9" spans="1:23" ht="12.75" customHeight="1" x14ac:dyDescent="0.2">
      <c r="A9" s="17" t="s">
        <v>106</v>
      </c>
      <c r="B9" s="25">
        <v>68</v>
      </c>
      <c r="C9" s="25">
        <v>68</v>
      </c>
      <c r="D9" s="25">
        <v>48</v>
      </c>
      <c r="E9" s="25">
        <v>59</v>
      </c>
      <c r="F9" s="86">
        <v>63</v>
      </c>
      <c r="G9" s="25">
        <v>40</v>
      </c>
      <c r="H9" s="25">
        <v>66</v>
      </c>
      <c r="I9" s="25">
        <v>57</v>
      </c>
      <c r="J9" s="86">
        <v>78</v>
      </c>
      <c r="K9" s="25">
        <v>85</v>
      </c>
      <c r="L9" s="25">
        <v>85</v>
      </c>
      <c r="M9" s="25">
        <v>93</v>
      </c>
      <c r="N9" s="86">
        <v>90</v>
      </c>
      <c r="O9" s="25">
        <v>90</v>
      </c>
      <c r="P9" s="25">
        <v>110</v>
      </c>
      <c r="Q9" s="87">
        <v>110</v>
      </c>
      <c r="R9" s="87">
        <v>101</v>
      </c>
      <c r="S9" s="87">
        <v>115</v>
      </c>
      <c r="T9" s="87">
        <v>138</v>
      </c>
      <c r="U9" s="87">
        <v>129</v>
      </c>
      <c r="V9" s="87">
        <v>128</v>
      </c>
      <c r="W9" s="87">
        <v>157</v>
      </c>
    </row>
    <row r="10" spans="1:23" ht="12.75" customHeight="1" x14ac:dyDescent="0.2">
      <c r="A10" s="119" t="s">
        <v>116</v>
      </c>
      <c r="B10" s="362" t="s">
        <v>105</v>
      </c>
      <c r="C10" s="362" t="s">
        <v>105</v>
      </c>
      <c r="D10" s="362" t="s">
        <v>105</v>
      </c>
      <c r="E10" s="362" t="s">
        <v>105</v>
      </c>
      <c r="F10" s="363" t="s">
        <v>105</v>
      </c>
      <c r="G10" s="362" t="s">
        <v>105</v>
      </c>
      <c r="H10" s="120">
        <v>3.0826716487622607</v>
      </c>
      <c r="I10" s="120">
        <v>2.4358974358974361</v>
      </c>
      <c r="J10" s="121">
        <v>3.2173793482744393</v>
      </c>
      <c r="K10" s="120">
        <v>3.4864643150123054</v>
      </c>
      <c r="L10" s="120">
        <v>3.4361945829403044</v>
      </c>
      <c r="M10" s="120">
        <v>3.6826821541710664</v>
      </c>
      <c r="N10" s="121">
        <v>3.4838709677419351</v>
      </c>
      <c r="O10" s="120">
        <v>3.3970810266733764</v>
      </c>
      <c r="P10" s="120">
        <v>4.0887126750092921</v>
      </c>
      <c r="Q10" s="122">
        <v>4.0312729049596872</v>
      </c>
      <c r="R10" s="122">
        <v>3.6745088527771044</v>
      </c>
      <c r="S10" s="122">
        <v>4.0578687367678192</v>
      </c>
      <c r="T10" s="122">
        <v>4.5730697006517174</v>
      </c>
      <c r="U10" s="122">
        <v>3.8777555110220443</v>
      </c>
      <c r="V10" s="122">
        <v>3.5090925705930731</v>
      </c>
      <c r="W10" s="122">
        <v>4.1138964101668263</v>
      </c>
    </row>
    <row r="11" spans="1:23" ht="24" x14ac:dyDescent="0.2">
      <c r="A11" s="17" t="s">
        <v>117</v>
      </c>
      <c r="B11" s="25">
        <v>2086</v>
      </c>
      <c r="C11" s="25">
        <v>2285</v>
      </c>
      <c r="D11" s="25">
        <v>2465</v>
      </c>
      <c r="E11" s="25">
        <v>2621</v>
      </c>
      <c r="F11" s="86">
        <v>2752</v>
      </c>
      <c r="G11" s="25">
        <v>2896</v>
      </c>
      <c r="H11" s="25">
        <v>3038</v>
      </c>
      <c r="I11" s="25">
        <v>3234</v>
      </c>
      <c r="J11" s="86">
        <v>3382</v>
      </c>
      <c r="K11" s="25">
        <v>3114</v>
      </c>
      <c r="L11" s="25">
        <v>3335</v>
      </c>
      <c r="M11" s="25">
        <v>3326</v>
      </c>
      <c r="N11" s="86">
        <v>3810</v>
      </c>
      <c r="O11" s="25">
        <v>3784</v>
      </c>
      <c r="P11" s="25">
        <v>3364</v>
      </c>
      <c r="Q11" s="87">
        <v>3767</v>
      </c>
      <c r="R11" s="87">
        <v>3549</v>
      </c>
      <c r="S11" s="87">
        <v>3534</v>
      </c>
      <c r="T11" s="87">
        <v>3761</v>
      </c>
      <c r="U11" s="87">
        <v>3509</v>
      </c>
      <c r="V11" s="87">
        <v>3746</v>
      </c>
      <c r="W11" s="87">
        <v>3646</v>
      </c>
    </row>
    <row r="12" spans="1:23" ht="12.75" customHeight="1" x14ac:dyDescent="0.2">
      <c r="A12" s="119" t="s">
        <v>116</v>
      </c>
      <c r="B12" s="362" t="s">
        <v>105</v>
      </c>
      <c r="C12" s="362" t="s">
        <v>105</v>
      </c>
      <c r="D12" s="362" t="s">
        <v>105</v>
      </c>
      <c r="E12" s="362" t="s">
        <v>105</v>
      </c>
      <c r="F12" s="363" t="s">
        <v>105</v>
      </c>
      <c r="G12" s="362" t="s">
        <v>105</v>
      </c>
      <c r="H12" s="120">
        <v>10.251622554919408</v>
      </c>
      <c r="I12" s="120">
        <v>10.028528901017117</v>
      </c>
      <c r="J12" s="121">
        <v>10.005522464597057</v>
      </c>
      <c r="K12" s="120">
        <v>9.1169036489084512</v>
      </c>
      <c r="L12" s="120">
        <v>10.045079868676018</v>
      </c>
      <c r="M12" s="120">
        <v>10.476250472470706</v>
      </c>
      <c r="N12" s="121">
        <v>12.624812229389414</v>
      </c>
      <c r="O12" s="120">
        <v>12.90777400025015</v>
      </c>
      <c r="P12" s="120">
        <v>11.702769145136601</v>
      </c>
      <c r="Q12" s="122">
        <v>12.800009061151446</v>
      </c>
      <c r="R12" s="122">
        <v>11.525845737483085</v>
      </c>
      <c r="S12" s="122">
        <v>10.751336057843444</v>
      </c>
      <c r="T12" s="122">
        <v>10.513417815877748</v>
      </c>
      <c r="U12" s="122">
        <v>9.5434518521204659</v>
      </c>
      <c r="V12" s="122">
        <v>9.7569869507462297</v>
      </c>
      <c r="W12" s="122">
        <v>9.798616834485971</v>
      </c>
    </row>
    <row r="13" spans="1:23" ht="12.75" customHeight="1" x14ac:dyDescent="0.2">
      <c r="A13" s="17" t="s">
        <v>110</v>
      </c>
      <c r="B13" s="25">
        <v>6019</v>
      </c>
      <c r="C13" s="25">
        <v>6796</v>
      </c>
      <c r="D13" s="25">
        <v>6924</v>
      </c>
      <c r="E13" s="25">
        <v>7004</v>
      </c>
      <c r="F13" s="86">
        <v>7330</v>
      </c>
      <c r="G13" s="25">
        <v>7616</v>
      </c>
      <c r="H13" s="25">
        <v>7392</v>
      </c>
      <c r="I13" s="25">
        <v>7606</v>
      </c>
      <c r="J13" s="86">
        <v>7093</v>
      </c>
      <c r="K13" s="25">
        <v>6574</v>
      </c>
      <c r="L13" s="25">
        <v>6412</v>
      </c>
      <c r="M13" s="25">
        <v>6345</v>
      </c>
      <c r="N13" s="86">
        <v>7068</v>
      </c>
      <c r="O13" s="25">
        <v>6658</v>
      </c>
      <c r="P13" s="25">
        <v>6861</v>
      </c>
      <c r="Q13" s="87">
        <v>7303</v>
      </c>
      <c r="R13" s="87">
        <v>7425</v>
      </c>
      <c r="S13" s="87">
        <v>8092</v>
      </c>
      <c r="T13" s="87">
        <v>8460</v>
      </c>
      <c r="U13" s="87">
        <v>8717</v>
      </c>
      <c r="V13" s="87">
        <v>9560</v>
      </c>
      <c r="W13" s="87">
        <v>9521</v>
      </c>
    </row>
    <row r="14" spans="1:23" ht="12.75" customHeight="1" x14ac:dyDescent="0.2">
      <c r="A14" s="119" t="s">
        <v>116</v>
      </c>
      <c r="B14" s="362" t="s">
        <v>105</v>
      </c>
      <c r="C14" s="362" t="s">
        <v>105</v>
      </c>
      <c r="D14" s="362" t="s">
        <v>105</v>
      </c>
      <c r="E14" s="362" t="s">
        <v>105</v>
      </c>
      <c r="F14" s="363" t="s">
        <v>105</v>
      </c>
      <c r="G14" s="362" t="s">
        <v>105</v>
      </c>
      <c r="H14" s="120">
        <v>32.384596287804662</v>
      </c>
      <c r="I14" s="120">
        <v>31.581132702208937</v>
      </c>
      <c r="J14" s="121">
        <v>29.103069095683569</v>
      </c>
      <c r="K14" s="120">
        <v>27.70994618745873</v>
      </c>
      <c r="L14" s="120">
        <v>28.805462795190103</v>
      </c>
      <c r="M14" s="120">
        <v>30.887936909745889</v>
      </c>
      <c r="N14" s="121">
        <v>37.301433723282614</v>
      </c>
      <c r="O14" s="120">
        <v>37.001908078768452</v>
      </c>
      <c r="P14" s="120">
        <v>38.947547683923709</v>
      </c>
      <c r="Q14" s="122">
        <v>40.412816114216149</v>
      </c>
      <c r="R14" s="122">
        <v>38.628284054452436</v>
      </c>
      <c r="S14" s="122">
        <v>38.134435036679811</v>
      </c>
      <c r="T14" s="122">
        <v>35.472193881116439</v>
      </c>
      <c r="U14" s="122">
        <v>33.084523613729232</v>
      </c>
      <c r="V14" s="122">
        <v>33.759446288579703</v>
      </c>
      <c r="W14" s="122">
        <v>32.851802863879463</v>
      </c>
    </row>
    <row r="15" spans="1:23" ht="24" x14ac:dyDescent="0.2">
      <c r="A15" s="17" t="s">
        <v>68</v>
      </c>
      <c r="B15" s="25">
        <v>7847</v>
      </c>
      <c r="C15" s="25">
        <v>7415</v>
      </c>
      <c r="D15" s="25">
        <v>7228</v>
      </c>
      <c r="E15" s="25">
        <v>7337</v>
      </c>
      <c r="F15" s="86">
        <v>8098</v>
      </c>
      <c r="G15" s="25">
        <v>8491</v>
      </c>
      <c r="H15" s="25">
        <v>7911</v>
      </c>
      <c r="I15" s="25">
        <v>8397</v>
      </c>
      <c r="J15" s="86">
        <v>8088</v>
      </c>
      <c r="K15" s="25">
        <v>8062</v>
      </c>
      <c r="L15" s="25">
        <v>7193</v>
      </c>
      <c r="M15" s="25">
        <v>7447</v>
      </c>
      <c r="N15" s="86">
        <v>8224</v>
      </c>
      <c r="O15" s="25">
        <v>7560</v>
      </c>
      <c r="P15" s="25">
        <v>7222</v>
      </c>
      <c r="Q15" s="87">
        <v>7352</v>
      </c>
      <c r="R15" s="87">
        <v>7700</v>
      </c>
      <c r="S15" s="87">
        <v>7287</v>
      </c>
      <c r="T15" s="87">
        <v>7771</v>
      </c>
      <c r="U15" s="87">
        <v>7350</v>
      </c>
      <c r="V15" s="87">
        <v>7003</v>
      </c>
      <c r="W15" s="87">
        <v>7326</v>
      </c>
    </row>
    <row r="16" spans="1:23" x14ac:dyDescent="0.2">
      <c r="A16" s="119" t="s">
        <v>116</v>
      </c>
      <c r="B16" s="362" t="s">
        <v>105</v>
      </c>
      <c r="C16" s="362" t="s">
        <v>105</v>
      </c>
      <c r="D16" s="362" t="s">
        <v>105</v>
      </c>
      <c r="E16" s="362" t="s">
        <v>105</v>
      </c>
      <c r="F16" s="363" t="s">
        <v>105</v>
      </c>
      <c r="G16" s="362" t="s">
        <v>105</v>
      </c>
      <c r="H16" s="120">
        <v>61.803078044842572</v>
      </c>
      <c r="I16" s="120">
        <v>68.610415077895198</v>
      </c>
      <c r="J16" s="121">
        <v>69.212995977978721</v>
      </c>
      <c r="K16" s="120">
        <v>71.068406205923836</v>
      </c>
      <c r="L16" s="120">
        <v>65.297909038641933</v>
      </c>
      <c r="M16" s="120">
        <v>68.690812938137995</v>
      </c>
      <c r="N16" s="121">
        <v>77.271446020858775</v>
      </c>
      <c r="O16" s="120">
        <v>72.402234636871512</v>
      </c>
      <c r="P16" s="120">
        <v>69.61187508032387</v>
      </c>
      <c r="Q16" s="122">
        <v>70.748997594226154</v>
      </c>
      <c r="R16" s="122">
        <v>73.156827970610578</v>
      </c>
      <c r="S16" s="122">
        <v>68.504011030333416</v>
      </c>
      <c r="T16" s="122">
        <v>70.370370370370367</v>
      </c>
      <c r="U16" s="122">
        <v>63.473329687095202</v>
      </c>
      <c r="V16" s="122">
        <v>57.262394723214051</v>
      </c>
      <c r="W16" s="122">
        <v>58.50035933881658</v>
      </c>
    </row>
    <row r="17" spans="1:23" ht="12.75" customHeight="1" x14ac:dyDescent="0.2">
      <c r="A17" s="17" t="s">
        <v>118</v>
      </c>
      <c r="B17" s="25">
        <v>581</v>
      </c>
      <c r="C17" s="25">
        <v>585</v>
      </c>
      <c r="D17" s="25">
        <v>588</v>
      </c>
      <c r="E17" s="25">
        <v>548</v>
      </c>
      <c r="F17" s="86">
        <v>546</v>
      </c>
      <c r="G17" s="25">
        <v>540</v>
      </c>
      <c r="H17" s="25">
        <v>660</v>
      </c>
      <c r="I17" s="25">
        <v>537</v>
      </c>
      <c r="J17" s="86">
        <v>512</v>
      </c>
      <c r="K17" s="25">
        <v>544</v>
      </c>
      <c r="L17" s="25">
        <v>532</v>
      </c>
      <c r="M17" s="25">
        <v>511</v>
      </c>
      <c r="N17" s="86">
        <v>668</v>
      </c>
      <c r="O17" s="25">
        <v>558</v>
      </c>
      <c r="P17" s="25">
        <v>519</v>
      </c>
      <c r="Q17" s="87">
        <v>476</v>
      </c>
      <c r="R17" s="87">
        <v>510</v>
      </c>
      <c r="S17" s="87">
        <v>481</v>
      </c>
      <c r="T17" s="87">
        <v>488</v>
      </c>
      <c r="U17" s="87">
        <v>492</v>
      </c>
      <c r="V17" s="87">
        <v>415</v>
      </c>
      <c r="W17" s="87">
        <v>437</v>
      </c>
    </row>
    <row r="18" spans="1:23" ht="12.75" customHeight="1" x14ac:dyDescent="0.2">
      <c r="A18" s="119" t="s">
        <v>116</v>
      </c>
      <c r="B18" s="362" t="s">
        <v>105</v>
      </c>
      <c r="C18" s="362" t="s">
        <v>105</v>
      </c>
      <c r="D18" s="362" t="s">
        <v>105</v>
      </c>
      <c r="E18" s="362" t="s">
        <v>105</v>
      </c>
      <c r="F18" s="363" t="s">
        <v>105</v>
      </c>
      <c r="G18" s="362" t="s">
        <v>105</v>
      </c>
      <c r="H18" s="120">
        <v>74.018691588785046</v>
      </c>
      <c r="I18" s="120">
        <v>57.087172218284913</v>
      </c>
      <c r="J18" s="121">
        <v>51.23415610406937</v>
      </c>
      <c r="K18" s="120">
        <v>55.642686668939653</v>
      </c>
      <c r="L18" s="120">
        <v>57.61732851985559</v>
      </c>
      <c r="M18" s="120">
        <v>57.849056603773583</v>
      </c>
      <c r="N18" s="121">
        <v>75.851627554882668</v>
      </c>
      <c r="O18" s="120">
        <v>64.088820826952528</v>
      </c>
      <c r="P18" s="120">
        <v>58.118701007838744</v>
      </c>
      <c r="Q18" s="122">
        <v>51.889534883720934</v>
      </c>
      <c r="R18" s="122">
        <v>55.174900829426612</v>
      </c>
      <c r="S18" s="122">
        <v>53.031973539140019</v>
      </c>
      <c r="T18" s="122">
        <v>54.975591438227568</v>
      </c>
      <c r="U18" s="122">
        <v>56.207159177456198</v>
      </c>
      <c r="V18" s="122">
        <v>46.455223880597011</v>
      </c>
      <c r="W18" s="122">
        <v>48.483727810650883</v>
      </c>
    </row>
    <row r="19" spans="1:23" ht="24" x14ac:dyDescent="0.2">
      <c r="A19" s="17" t="s">
        <v>119</v>
      </c>
      <c r="B19" s="25">
        <v>535</v>
      </c>
      <c r="C19" s="25">
        <v>573</v>
      </c>
      <c r="D19" s="25">
        <v>507</v>
      </c>
      <c r="E19" s="25">
        <v>512</v>
      </c>
      <c r="F19" s="86">
        <v>521</v>
      </c>
      <c r="G19" s="25">
        <v>562</v>
      </c>
      <c r="H19" s="25">
        <v>522</v>
      </c>
      <c r="I19" s="25">
        <v>531</v>
      </c>
      <c r="J19" s="86">
        <v>472</v>
      </c>
      <c r="K19" s="25">
        <v>448</v>
      </c>
      <c r="L19" s="25">
        <v>501</v>
      </c>
      <c r="M19" s="25">
        <v>538</v>
      </c>
      <c r="N19" s="86">
        <v>575</v>
      </c>
      <c r="O19" s="25">
        <v>498</v>
      </c>
      <c r="P19" s="25">
        <v>555</v>
      </c>
      <c r="Q19" s="87">
        <v>535</v>
      </c>
      <c r="R19" s="87">
        <v>484</v>
      </c>
      <c r="S19" s="87">
        <v>538</v>
      </c>
      <c r="T19" s="87">
        <v>539</v>
      </c>
      <c r="U19" s="87">
        <v>573</v>
      </c>
      <c r="V19" s="87">
        <v>482</v>
      </c>
      <c r="W19" s="87">
        <v>532</v>
      </c>
    </row>
    <row r="20" spans="1:23" ht="12.75" customHeight="1" x14ac:dyDescent="0.2">
      <c r="A20" s="119" t="s">
        <v>116</v>
      </c>
      <c r="B20" s="362" t="s">
        <v>105</v>
      </c>
      <c r="C20" s="362" t="s">
        <v>105</v>
      </c>
      <c r="D20" s="362" t="s">
        <v>105</v>
      </c>
      <c r="E20" s="362" t="s">
        <v>105</v>
      </c>
      <c r="F20" s="363" t="s">
        <v>105</v>
      </c>
      <c r="G20" s="362" t="s">
        <v>105</v>
      </c>
      <c r="H20" s="120">
        <v>17.803547066848569</v>
      </c>
      <c r="I20" s="120">
        <v>19.91996998874578</v>
      </c>
      <c r="J20" s="121">
        <v>18.356235416126523</v>
      </c>
      <c r="K20" s="120">
        <v>19.139846197664482</v>
      </c>
      <c r="L20" s="120">
        <v>21.622788088044885</v>
      </c>
      <c r="M20" s="120">
        <v>23.728315201411348</v>
      </c>
      <c r="N20" s="121">
        <v>25.834955818481355</v>
      </c>
      <c r="O20" s="120">
        <v>23.365655301845479</v>
      </c>
      <c r="P20" s="120">
        <v>25.878147342244329</v>
      </c>
      <c r="Q20" s="122">
        <v>24.586397058823529</v>
      </c>
      <c r="R20" s="122">
        <v>21.08626198083067</v>
      </c>
      <c r="S20" s="122">
        <v>24.369621017665715</v>
      </c>
      <c r="T20" s="122">
        <v>24.581939799331106</v>
      </c>
      <c r="U20" s="122">
        <v>26.320624712907669</v>
      </c>
      <c r="V20" s="122">
        <v>20.81773682695076</v>
      </c>
      <c r="W20" s="122">
        <v>22.450414966943313</v>
      </c>
    </row>
    <row r="21" spans="1:23" ht="12.75" customHeight="1" x14ac:dyDescent="0.2">
      <c r="A21" s="17" t="s">
        <v>120</v>
      </c>
      <c r="B21" s="25">
        <v>1653</v>
      </c>
      <c r="C21" s="25">
        <v>2209</v>
      </c>
      <c r="D21" s="25">
        <v>2151</v>
      </c>
      <c r="E21" s="25">
        <v>2307</v>
      </c>
      <c r="F21" s="86">
        <v>2292</v>
      </c>
      <c r="G21" s="25">
        <v>2172</v>
      </c>
      <c r="H21" s="25">
        <v>2342</v>
      </c>
      <c r="I21" s="25">
        <v>2398</v>
      </c>
      <c r="J21" s="86">
        <v>2299</v>
      </c>
      <c r="K21" s="25">
        <v>2332</v>
      </c>
      <c r="L21" s="25">
        <v>2153</v>
      </c>
      <c r="M21" s="25">
        <v>2112</v>
      </c>
      <c r="N21" s="86">
        <v>2336</v>
      </c>
      <c r="O21" s="25">
        <v>2206</v>
      </c>
      <c r="P21" s="25">
        <v>2247</v>
      </c>
      <c r="Q21" s="87">
        <v>2541</v>
      </c>
      <c r="R21" s="87">
        <v>2340</v>
      </c>
      <c r="S21" s="87">
        <v>2561</v>
      </c>
      <c r="T21" s="87">
        <v>2833</v>
      </c>
      <c r="U21" s="87">
        <v>2860</v>
      </c>
      <c r="V21" s="87">
        <v>3119</v>
      </c>
      <c r="W21" s="87">
        <v>3187</v>
      </c>
    </row>
    <row r="22" spans="1:23" ht="12.75" customHeight="1" x14ac:dyDescent="0.2">
      <c r="A22" s="119" t="s">
        <v>116</v>
      </c>
      <c r="B22" s="362" t="s">
        <v>105</v>
      </c>
      <c r="C22" s="362" t="s">
        <v>105</v>
      </c>
      <c r="D22" s="362" t="s">
        <v>105</v>
      </c>
      <c r="E22" s="362" t="s">
        <v>105</v>
      </c>
      <c r="F22" s="363" t="s">
        <v>105</v>
      </c>
      <c r="G22" s="362" t="s">
        <v>105</v>
      </c>
      <c r="H22" s="120">
        <v>14.361049791513366</v>
      </c>
      <c r="I22" s="120">
        <v>14.332675871137409</v>
      </c>
      <c r="J22" s="121">
        <v>13.254794941768843</v>
      </c>
      <c r="K22" s="120">
        <v>13.934589491295862</v>
      </c>
      <c r="L22" s="120">
        <v>14.180021953896816</v>
      </c>
      <c r="M22" s="120">
        <v>15.515341479540613</v>
      </c>
      <c r="N22" s="121">
        <v>18.757527903428713</v>
      </c>
      <c r="O22" s="120">
        <v>18.973623853211009</v>
      </c>
      <c r="P22" s="120">
        <v>19.828803388633958</v>
      </c>
      <c r="Q22" s="122">
        <v>22.593360995850624</v>
      </c>
      <c r="R22" s="122">
        <v>20.455737513841132</v>
      </c>
      <c r="S22" s="122">
        <v>21.950174275755671</v>
      </c>
      <c r="T22" s="122">
        <v>23.618174239266359</v>
      </c>
      <c r="U22" s="122">
        <v>23.169776673597799</v>
      </c>
      <c r="V22" s="122">
        <v>24.860513311015463</v>
      </c>
      <c r="W22" s="122">
        <v>24.239428049893519</v>
      </c>
    </row>
    <row r="23" spans="1:23" ht="12.75" customHeight="1" x14ac:dyDescent="0.2">
      <c r="A23" s="17" t="s">
        <v>121</v>
      </c>
      <c r="B23" s="25">
        <v>239</v>
      </c>
      <c r="C23" s="25">
        <v>208</v>
      </c>
      <c r="D23" s="25">
        <v>241</v>
      </c>
      <c r="E23" s="25">
        <v>242</v>
      </c>
      <c r="F23" s="86">
        <v>257</v>
      </c>
      <c r="G23" s="25">
        <v>252</v>
      </c>
      <c r="H23" s="25">
        <v>282</v>
      </c>
      <c r="I23" s="25">
        <v>263</v>
      </c>
      <c r="J23" s="86">
        <v>277</v>
      </c>
      <c r="K23" s="25">
        <v>238</v>
      </c>
      <c r="L23" s="25">
        <v>283</v>
      </c>
      <c r="M23" s="25">
        <v>241</v>
      </c>
      <c r="N23" s="86">
        <v>321</v>
      </c>
      <c r="O23" s="25">
        <v>291</v>
      </c>
      <c r="P23" s="25">
        <v>254</v>
      </c>
      <c r="Q23" s="87">
        <v>319</v>
      </c>
      <c r="R23" s="87">
        <v>256</v>
      </c>
      <c r="S23" s="87">
        <v>252</v>
      </c>
      <c r="T23" s="87">
        <v>247</v>
      </c>
      <c r="U23" s="87">
        <v>255</v>
      </c>
      <c r="V23" s="87">
        <v>255</v>
      </c>
      <c r="W23" s="87">
        <v>306</v>
      </c>
    </row>
    <row r="24" spans="1:23" ht="12.75" customHeight="1" x14ac:dyDescent="0.2">
      <c r="A24" s="115" t="s">
        <v>116</v>
      </c>
      <c r="B24" s="360" t="s">
        <v>105</v>
      </c>
      <c r="C24" s="360" t="s">
        <v>105</v>
      </c>
      <c r="D24" s="360" t="s">
        <v>105</v>
      </c>
      <c r="E24" s="360" t="s">
        <v>105</v>
      </c>
      <c r="F24" s="361" t="s">
        <v>105</v>
      </c>
      <c r="G24" s="360" t="s">
        <v>105</v>
      </c>
      <c r="H24" s="116">
        <v>5.2406615870656008</v>
      </c>
      <c r="I24" s="116">
        <v>4.7795008480736607</v>
      </c>
      <c r="J24" s="117">
        <v>4.944956858077953</v>
      </c>
      <c r="K24" s="116">
        <v>4.3212491678266653</v>
      </c>
      <c r="L24" s="116">
        <v>5.2050763288578255</v>
      </c>
      <c r="M24" s="116">
        <v>4.4478621962473088</v>
      </c>
      <c r="N24" s="117">
        <v>5.6972135123942493</v>
      </c>
      <c r="O24" s="116">
        <v>5.1079515534491842</v>
      </c>
      <c r="P24" s="116">
        <v>4.327578373466606</v>
      </c>
      <c r="Q24" s="118">
        <v>5.2640264026402646</v>
      </c>
      <c r="R24" s="118">
        <v>3.9987503905029675</v>
      </c>
      <c r="S24" s="118">
        <v>3.711522411507683</v>
      </c>
      <c r="T24" s="118">
        <v>3.5941213561623906</v>
      </c>
      <c r="U24" s="118">
        <v>3.6393910561370126</v>
      </c>
      <c r="V24" s="118">
        <v>3.6871023713128976</v>
      </c>
      <c r="W24" s="118">
        <v>4.4149473380464581</v>
      </c>
    </row>
    <row r="25" spans="1:23" ht="36.75" customHeight="1" x14ac:dyDescent="0.2">
      <c r="A25" s="81" t="s">
        <v>72</v>
      </c>
      <c r="B25" s="25">
        <v>12262</v>
      </c>
      <c r="C25" s="25">
        <v>13993</v>
      </c>
      <c r="D25" s="25">
        <v>14198</v>
      </c>
      <c r="E25" s="25">
        <v>14609</v>
      </c>
      <c r="F25" s="86">
        <v>15214</v>
      </c>
      <c r="G25" s="25">
        <v>15566</v>
      </c>
      <c r="H25" s="25">
        <v>15698</v>
      </c>
      <c r="I25" s="25">
        <v>16599</v>
      </c>
      <c r="J25" s="86">
        <v>15985</v>
      </c>
      <c r="K25" s="25">
        <v>15056</v>
      </c>
      <c r="L25" s="25">
        <v>15175</v>
      </c>
      <c r="M25" s="25">
        <v>15149</v>
      </c>
      <c r="N25" s="86">
        <v>17019</v>
      </c>
      <c r="O25" s="25">
        <v>16135</v>
      </c>
      <c r="P25" s="25">
        <v>16073</v>
      </c>
      <c r="Q25" s="87">
        <v>17338</v>
      </c>
      <c r="R25" s="87">
        <v>16858</v>
      </c>
      <c r="S25" s="87">
        <v>17832</v>
      </c>
      <c r="T25" s="87">
        <v>18700</v>
      </c>
      <c r="U25" s="87">
        <v>18955</v>
      </c>
      <c r="V25" s="87">
        <f>V5-V15-V17</f>
        <v>20288</v>
      </c>
      <c r="W25" s="87">
        <v>20384</v>
      </c>
    </row>
    <row r="26" spans="1:23" ht="27" customHeight="1" x14ac:dyDescent="0.2">
      <c r="A26" s="123" t="s">
        <v>83</v>
      </c>
      <c r="B26" s="360" t="s">
        <v>105</v>
      </c>
      <c r="C26" s="360" t="s">
        <v>105</v>
      </c>
      <c r="D26" s="360" t="s">
        <v>105</v>
      </c>
      <c r="E26" s="360" t="s">
        <v>105</v>
      </c>
      <c r="F26" s="360" t="s">
        <v>105</v>
      </c>
      <c r="G26" s="360" t="s">
        <v>105</v>
      </c>
      <c r="H26" s="116">
        <v>15.100328979010754</v>
      </c>
      <c r="I26" s="116">
        <v>15.05391621900233</v>
      </c>
      <c r="J26" s="117">
        <v>13.975874821858961</v>
      </c>
      <c r="K26" s="116">
        <v>13.201111783325004</v>
      </c>
      <c r="L26" s="116">
        <v>13.706569518877581</v>
      </c>
      <c r="M26" s="116">
        <v>14.302123588575169</v>
      </c>
      <c r="N26" s="117">
        <v>16.740274430728373</v>
      </c>
      <c r="O26" s="116">
        <v>16.312369834668967</v>
      </c>
      <c r="P26" s="116">
        <v>16.367061538983744</v>
      </c>
      <c r="Q26" s="118">
        <v>17.319122156849033</v>
      </c>
      <c r="R26" s="118">
        <v>16.104676897014009</v>
      </c>
      <c r="S26" s="118">
        <v>16.031934405005934</v>
      </c>
      <c r="T26" s="118">
        <v>15.614084405120082</v>
      </c>
      <c r="U26" s="118">
        <v>14.940882816605358</v>
      </c>
      <c r="V26" s="118">
        <v>15.217369563260693</v>
      </c>
      <c r="W26" s="118">
        <v>15.125551576072976</v>
      </c>
    </row>
    <row r="27" spans="1:23" ht="51.75" customHeight="1" x14ac:dyDescent="0.2">
      <c r="A27" s="479" t="s">
        <v>231</v>
      </c>
      <c r="B27" s="479"/>
      <c r="C27" s="479"/>
      <c r="D27" s="479"/>
      <c r="E27" s="479"/>
      <c r="F27" s="479"/>
      <c r="G27" s="479"/>
      <c r="H27" s="479"/>
      <c r="I27" s="479"/>
      <c r="J27" s="479"/>
      <c r="K27" s="479"/>
      <c r="L27" s="479"/>
      <c r="M27" s="479"/>
      <c r="N27" s="479"/>
      <c r="O27" s="479"/>
      <c r="P27" s="479"/>
      <c r="Q27" s="479"/>
      <c r="R27" s="479"/>
      <c r="S27" s="479"/>
      <c r="T27" s="479"/>
      <c r="U27" s="479"/>
      <c r="V27" s="479"/>
      <c r="W27" s="479"/>
    </row>
  </sheetData>
  <mergeCells count="4">
    <mergeCell ref="A3:A4"/>
    <mergeCell ref="A2:S2"/>
    <mergeCell ref="B4:W4"/>
    <mergeCell ref="A27:W27"/>
  </mergeCells>
  <phoneticPr fontId="9" type="noConversion"/>
  <hyperlinks>
    <hyperlink ref="A1" location="Inhalt!A1" display="Inhalt!A1"/>
  </hyperlinks>
  <pageMargins left="0.23622047244094491" right="0.23622047244094491" top="0.74803149606299213" bottom="0.74803149606299213" header="0.31496062992125984" footer="0.31496062992125984"/>
  <pageSetup paperSize="9" scale="92" orientation="landscape" r:id="rId1"/>
  <headerFooter>
    <oddHeader>&amp;CBildung in Deutschland 2016 - (Web-)Tabellen F4</oddHead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19</vt:i4>
      </vt:variant>
    </vt:vector>
  </HeadingPairs>
  <TitlesOfParts>
    <vt:vector size="41" baseType="lpstr">
      <vt:lpstr>Inhalt</vt:lpstr>
      <vt:lpstr>Abb. F4-4A</vt:lpstr>
      <vt:lpstr>Abb. F4-5web</vt:lpstr>
      <vt:lpstr>Tab. F4-1A</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F4-14web</vt:lpstr>
      <vt:lpstr>Tab. F4-15web</vt:lpstr>
      <vt:lpstr>Tab. F4-16web</vt:lpstr>
      <vt:lpstr>Tab. F4-17web</vt:lpstr>
      <vt:lpstr>Tab F4-18web</vt:lpstr>
      <vt:lpstr>Tab F5-17web</vt:lpstr>
      <vt:lpstr>'Abb. F4-4A'!Druckbereich</vt:lpstr>
      <vt:lpstr>'Abb. F4-5web'!Druckbereich</vt:lpstr>
      <vt:lpstr>'Tab F4-18web'!Druckbereich</vt:lpstr>
      <vt:lpstr>'Tab. F4-10web'!Druckbereich</vt:lpstr>
      <vt:lpstr>'Tab. F4-11web'!Druckbereich</vt:lpstr>
      <vt:lpstr>'Tab. F4-12web'!Druckbereich</vt:lpstr>
      <vt:lpstr>'Tab. F4-13web'!Druckbereich</vt:lpstr>
      <vt:lpstr>'Tab. F4-14web'!Druckbereich</vt:lpstr>
      <vt:lpstr>'Tab. F4-15web'!Druckbereich</vt:lpstr>
      <vt:lpstr>'Tab. F4-16web'!Druckbereich</vt:lpstr>
      <vt:lpstr>'Tab. F4-17web'!Druckbereich</vt:lpstr>
      <vt:lpstr>'Tab. F4-1A'!Druckbereich</vt:lpstr>
      <vt:lpstr>'Tab. F4-3web'!Druckbereich</vt:lpstr>
      <vt:lpstr>'Tab. F4-4web'!Druckbereich</vt:lpstr>
      <vt:lpstr>'Tab. F4-5web'!Druckbereich</vt:lpstr>
      <vt:lpstr>'Tab. F4-6web'!Druckbereich</vt:lpstr>
      <vt:lpstr>'Tab. F4-7web'!Druckbereich</vt:lpstr>
      <vt:lpstr>'Tab. F4-8web'!Druckbereich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Hiwi_Komm</cp:lastModifiedBy>
  <cp:lastPrinted>2016-06-06T09:13:51Z</cp:lastPrinted>
  <dcterms:created xsi:type="dcterms:W3CDTF">1996-10-17T05:27:31Z</dcterms:created>
  <dcterms:modified xsi:type="dcterms:W3CDTF">2016-07-06T10:16:48Z</dcterms:modified>
</cp:coreProperties>
</file>